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228" yWindow="65368" windowWidth="13176" windowHeight="11760" activeTab="1"/>
  </bookViews>
  <sheets>
    <sheet name="стр.1_4" sheetId="1" r:id="rId1"/>
    <sheet name="стр.5_6" sheetId="2" r:id="rId2"/>
    <sheet name="1.1 (211)" sheetId="3" r:id="rId3"/>
    <sheet name="1.2 (212)" sheetId="4" state="hidden" r:id="rId4"/>
    <sheet name="1.4 (213)" sheetId="5" r:id="rId5"/>
    <sheet name="1.2.1 (214)" sheetId="6" r:id="rId6"/>
    <sheet name="1.3 (266)" sheetId="7" r:id="rId7"/>
    <sheet name="6.1 (221)" sheetId="8" r:id="rId8"/>
    <sheet name="6.3 (223)" sheetId="9" r:id="rId9"/>
    <sheet name="6.5 (225)" sheetId="10" r:id="rId10"/>
    <sheet name="6.6 (226)" sheetId="11" r:id="rId11"/>
    <sheet name="6.7 (310)" sheetId="12" r:id="rId12"/>
    <sheet name="2(290)" sheetId="13" r:id="rId13"/>
    <sheet name="6.8 (340)" sheetId="14" r:id="rId14"/>
    <sheet name="6.9 (353)" sheetId="15" state="hidden" r:id="rId15"/>
    <sheet name="7.0 (345)" sheetId="16" state="hidden" r:id="rId16"/>
    <sheet name="1" sheetId="17" state="hidden" r:id="rId17"/>
    <sheet name="7.1 (228)" sheetId="18" state="hidden" r:id="rId18"/>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2">'1.1 (211)'!$A$1:$N$99</definedName>
    <definedName name="_xlnm.Print_Area" localSheetId="4">'1.4 (213)'!$A$1:$E$212</definedName>
    <definedName name="_xlnm.Print_Area" localSheetId="7">'6.1 (221)'!$A$1:$G$35</definedName>
    <definedName name="_xlnm.Print_Area" localSheetId="8">'6.3 (223)'!$A$1:$G$40</definedName>
    <definedName name="_xlnm.Print_Area" localSheetId="9">'6.5 (225)'!$A$1:$H$100</definedName>
    <definedName name="_xlnm.Print_Area" localSheetId="0">'стр.1_4'!$A$1:$FE$125</definedName>
    <definedName name="_xlnm.Print_Area" localSheetId="1">'стр.5_6'!$A$1:$FE$59</definedName>
  </definedNames>
  <calcPr fullCalcOnLoad="1"/>
</workbook>
</file>

<file path=xl/sharedStrings.xml><?xml version="1.0" encoding="utf-8"?>
<sst xmlns="http://schemas.openxmlformats.org/spreadsheetml/2006/main" count="1880" uniqueCount="599">
  <si>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</si>
  <si>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</si>
  <si>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</si>
  <si>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</si>
  <si>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</si>
  <si>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</si>
  <si>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</si>
  <si>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</si>
  <si>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</si>
  <si>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</si>
  <si>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</si>
  <si>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</si>
  <si>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</si>
  <si>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</si>
  <si>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</si>
  <si>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</si>
  <si>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</si>
  <si>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</si>
  <si>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</si>
  <si>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</si>
  <si>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</si>
  <si>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</si>
  <si>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</si>
  <si>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</si>
  <si>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</si>
  <si>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</si>
  <si>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</si>
  <si>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</si>
  <si>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</si>
  <si>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</si>
  <si>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</si>
  <si>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</si>
  <si>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</si>
  <si>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</si>
  <si>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</si>
  <si>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</si>
  <si>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</si>
  <si>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</si>
  <si>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</si>
  <si>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</si>
  <si>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</si>
  <si>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</si>
  <si>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</si>
  <si>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</si>
  <si>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</si>
  <si>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</si>
  <si>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</si>
  <si>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</si>
  <si>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</si>
  <si>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</si>
  <si>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</si>
  <si>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</si>
  <si>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</si>
  <si>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</si>
  <si>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</si>
  <si>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</si>
  <si>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</si>
  <si>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</si>
  <si>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</si>
  <si>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</si>
  <si>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</si>
  <si>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</si>
  <si>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</si>
  <si>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</si>
  <si>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</si>
  <si>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</si>
  <si>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</si>
  <si>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</si>
  <si>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</si>
  <si>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</si>
  <si>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</si>
  <si>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</si>
  <si>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</si>
  <si>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</si>
  <si>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</si>
  <si>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</si>
  <si>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</si>
  <si>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</si>
  <si>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</si>
  <si>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</si>
  <si>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</si>
  <si>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</si>
  <si>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</si>
  <si>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</si>
  <si>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</si>
  <si>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</si>
  <si>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</si>
  <si>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</si>
  <si>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</si>
  <si>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</si>
  <si>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</si>
  <si>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</si>
  <si>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</si>
  <si>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</si>
  <si>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</si>
  <si>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</si>
  <si>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</si>
  <si>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</si>
  <si>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</si>
  <si>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</si>
  <si>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131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</si>
  <si>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</si>
  <si>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</si>
  <si>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</si>
  <si>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</si>
  <si>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</si>
  <si>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</si>
  <si>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</si>
  <si>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</si>
  <si>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</si>
  <si>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340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</si>
  <si>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</si>
  <si>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</si>
  <si>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</si>
  <si>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</si>
  <si>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</si>
  <si>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</si>
  <si>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</si>
  <si>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</si>
  <si>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</si>
  <si>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</si>
  <si>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</si>
  <si>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</si>
  <si>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</si>
  <si>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</si>
  <si>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</si>
  <si>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</si>
  <si>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</si>
  <si>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</si>
  <si>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</si>
  <si>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</si>
  <si>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</si>
  <si>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</si>
  <si>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</si>
  <si>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</si>
  <si>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</si>
  <si>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</si>
  <si>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</si>
  <si>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</si>
  <si>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</si>
  <si>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</si>
  <si>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</si>
  <si>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</si>
  <si>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</si>
  <si>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</si>
  <si>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</si>
  <si>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</si>
  <si>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</si>
  <si>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</si>
  <si>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</si>
  <si>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</si>
  <si>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</si>
  <si>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</si>
  <si>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</si>
  <si>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</si>
  <si>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</si>
  <si>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</si>
  <si>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</si>
  <si>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</si>
  <si>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</si>
  <si>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</si>
  <si>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</si>
  <si>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</si>
  <si>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</si>
  <si>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</si>
  <si>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</si>
  <si>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</si>
  <si>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</si>
  <si>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</si>
  <si>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</si>
  <si>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</si>
  <si>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</si>
  <si>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</si>
  <si>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</si>
  <si>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</si>
  <si>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</si>
  <si>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</si>
  <si>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</si>
  <si>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</si>
  <si>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</si>
  <si>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</si>
  <si>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</si>
  <si>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</si>
  <si>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</si>
  <si>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</si>
  <si>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</si>
  <si>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</si>
  <si>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</si>
  <si>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</si>
  <si>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</si>
  <si>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</si>
  <si>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</si>
  <si>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</si>
  <si>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</si>
  <si>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</si>
  <si>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</si>
  <si>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</si>
  <si>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</si>
  <si>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</si>
  <si>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</si>
  <si>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</si>
  <si>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</si>
  <si>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</si>
  <si>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</si>
  <si>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</si>
  <si>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</si>
  <si>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</si>
  <si>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</si>
  <si>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</si>
  <si>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</si>
  <si>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</si>
  <si>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</si>
  <si>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</si>
  <si>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</si>
  <si>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</si>
  <si>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</si>
  <si>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</si>
  <si>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</si>
  <si>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</si>
  <si>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</si>
  <si>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</si>
  <si>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</si>
  <si>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</si>
  <si>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</si>
  <si>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</si>
  <si>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</si>
  <si>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</si>
  <si>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</si>
  <si>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</si>
  <si>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</si>
  <si>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</si>
  <si>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</si>
  <si>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</si>
  <si>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</si>
  <si>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</si>
  <si>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</si>
  <si>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</si>
  <si>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</si>
  <si>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</si>
  <si>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</si>
  <si>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</si>
  <si>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</si>
  <si>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</si>
  <si>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</si>
  <si>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</si>
  <si>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</si>
  <si>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</si>
  <si>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</si>
  <si>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</si>
  <si>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</si>
  <si>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</si>
  <si>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</si>
  <si>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</si>
  <si>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</si>
  <si>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Приложение № 1</t>
  </si>
  <si>
    <t>к Порядку составления и утверждения плана финансово-хозяйственной деятельности муниципальных  учреждений, утвержденному постановлением администрации муниципального образования Кандалакшский район от ____________________________№_____</t>
  </si>
  <si>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</si>
  <si>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</si>
  <si>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</si>
  <si>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t>(рекомендуемый образец)</t>
  </si>
  <si>
    <t>доходы от операционной аренды</t>
  </si>
  <si>
    <t>121</t>
  </si>
  <si>
    <t>доходы от оказания услуг на платной основе и от иной приносящей доход деятельности</t>
  </si>
  <si>
    <t>родительская плата</t>
  </si>
  <si>
    <t>доходы от штрафных санкций за нарушение законодательства РФ о контрактной сиситеме  в сфере закупок товаров, работ, услуг и нарушений условий контрактов (договоров)</t>
  </si>
  <si>
    <t>в том числе</t>
  </si>
  <si>
    <t>субсидии на иные цели</t>
  </si>
  <si>
    <t>поступления в форме грантов, пожертвований, иных безвозмездных перечислений от физических и юридических лиц</t>
  </si>
  <si>
    <t>141</t>
  </si>
  <si>
    <t>151</t>
  </si>
  <si>
    <t>1910</t>
  </si>
  <si>
    <t>211</t>
  </si>
  <si>
    <t>212</t>
  </si>
  <si>
    <t>213</t>
  </si>
  <si>
    <t>2121</t>
  </si>
  <si>
    <t>214</t>
  </si>
  <si>
    <t>200</t>
  </si>
  <si>
    <t>266</t>
  </si>
  <si>
    <t>226</t>
  </si>
  <si>
    <t>222</t>
  </si>
  <si>
    <t>иные выплаты персоналу учреждений, за исключением фонда оплаты труда</t>
  </si>
  <si>
    <t>2122</t>
  </si>
  <si>
    <t>2123</t>
  </si>
  <si>
    <t>2124</t>
  </si>
  <si>
    <t>2125</t>
  </si>
  <si>
    <t>социальные пособия и компенсации персоналу в денежной форме</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</si>
  <si>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</si>
  <si>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</si>
  <si>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</si>
  <si>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</si>
  <si>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</si>
  <si>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2641</t>
  </si>
  <si>
    <t>2642</t>
  </si>
  <si>
    <t>2643</t>
  </si>
  <si>
    <t>2644</t>
  </si>
  <si>
    <t>2646</t>
  </si>
  <si>
    <t>2647</t>
  </si>
  <si>
    <t>2648</t>
  </si>
  <si>
    <t>прочие работы, услуги</t>
  </si>
  <si>
    <t>страхование</t>
  </si>
  <si>
    <t>227</t>
  </si>
  <si>
    <t>225</t>
  </si>
  <si>
    <t>224</t>
  </si>
  <si>
    <t>223</t>
  </si>
  <si>
    <t>221</t>
  </si>
  <si>
    <t>услуги, работы для целей капитальных вложений</t>
  </si>
  <si>
    <t>228</t>
  </si>
  <si>
    <t xml:space="preserve">увелчение стоимости основных средств </t>
  </si>
  <si>
    <t>увелчение стоимости материальных запасов</t>
  </si>
  <si>
    <t>310</t>
  </si>
  <si>
    <t>162</t>
  </si>
  <si>
    <t>155</t>
  </si>
  <si>
    <t>иные доходы</t>
  </si>
  <si>
    <t>189</t>
  </si>
  <si>
    <t>262</t>
  </si>
  <si>
    <t>291</t>
  </si>
  <si>
    <t xml:space="preserve">иные выплаты, за исключением фонда оплаты труда учреждений, лицам, привлекаемым согласно законодательству для выполнения отдельных полномочий </t>
  </si>
  <si>
    <t>113</t>
  </si>
  <si>
    <t>2126</t>
  </si>
  <si>
    <t>Управление образования Администрации муниципального образования Кандалакшский район</t>
  </si>
  <si>
    <t>экономист</t>
  </si>
  <si>
    <t>Доп код</t>
  </si>
  <si>
    <t>остатки</t>
  </si>
  <si>
    <t>Итого</t>
  </si>
  <si>
    <t>Учебно-вспомогат. персонал</t>
  </si>
  <si>
    <t>1.</t>
  </si>
  <si>
    <t>4.</t>
  </si>
  <si>
    <t>МОП</t>
  </si>
  <si>
    <t>2.</t>
  </si>
  <si>
    <t>5.</t>
  </si>
  <si>
    <t>педработники-совместители</t>
  </si>
  <si>
    <t>3.</t>
  </si>
  <si>
    <t>Педагогические работники</t>
  </si>
  <si>
    <t>АУП</t>
  </si>
  <si>
    <t>0701 0710182010 611</t>
  </si>
  <si>
    <t>Средняя заработная плата в год (гр.11/гр.4/12)</t>
  </si>
  <si>
    <t>Фонд оплаты труда в год, руб. (гр. 4 x гр. 5 x(1 + гр. 9 / 100) x  (1+гр.10) x 12)</t>
  </si>
  <si>
    <t>Районный коэффициент, пол. надбавка</t>
  </si>
  <si>
    <t>Ежемесячная надбавка к должностному окладу, %</t>
  </si>
  <si>
    <t>по выплатам стимулирующего характера</t>
  </si>
  <si>
    <t>по выплатам компенсационного характера</t>
  </si>
  <si>
    <t>по должностному окладу</t>
  </si>
  <si>
    <t>Всего, в том числе</t>
  </si>
  <si>
    <t>Среднесписочн. численность (чел.)</t>
  </si>
  <si>
    <t>Установленная численность, шт.единиц</t>
  </si>
  <si>
    <t>Должность, группа должностей</t>
  </si>
  <si>
    <t>№ п/п</t>
  </si>
  <si>
    <t>1.1. Расчеты (обоснования) расходов на оплату труда</t>
  </si>
  <si>
    <t xml:space="preserve">Источник финансового обеспечения______________бюджет_____________________ </t>
  </si>
  <si>
    <r>
      <t>Код видов расходов______</t>
    </r>
    <r>
      <rPr>
        <b/>
        <u val="single"/>
        <sz val="11"/>
        <color indexed="8"/>
        <rFont val="Times New Roman"/>
        <family val="1"/>
      </rPr>
      <t>111</t>
    </r>
    <r>
      <rPr>
        <b/>
        <sz val="11"/>
        <color indexed="8"/>
        <rFont val="Times New Roman"/>
        <family val="1"/>
      </rPr>
      <t>__________</t>
    </r>
  </si>
  <si>
    <t>1. Расчеты (обоснования) выплат персоналу (строка 210)</t>
  </si>
  <si>
    <t>Расчеты (обоснования) к плану финансово-хозяйственной деятельности муниципального учреждения</t>
  </si>
  <si>
    <t>от 13.12.2017 №711</t>
  </si>
  <si>
    <t>Приложение к приказу Управления образования</t>
  </si>
  <si>
    <t>Страховые взносы</t>
  </si>
  <si>
    <t>Льготный проезд</t>
  </si>
  <si>
    <t>Медосмотр</t>
  </si>
  <si>
    <t>Целевая статья</t>
  </si>
  <si>
    <t>Сумма, руб. (гр.4 х гр.5 х гр.6)</t>
  </si>
  <si>
    <t>Количество работников, чел.</t>
  </si>
  <si>
    <t>Средний размер выплаты на одного работника в день, руб.</t>
  </si>
  <si>
    <t>Доп.код</t>
  </si>
  <si>
    <t>Наименование расходов</t>
  </si>
  <si>
    <t>№                                              п/п</t>
  </si>
  <si>
    <t xml:space="preserve">Источник финансового обеспечения_____________бюджет______________________ </t>
  </si>
  <si>
    <r>
      <t>Код видов расходов_______</t>
    </r>
    <r>
      <rPr>
        <b/>
        <u val="single"/>
        <sz val="11"/>
        <color indexed="8"/>
        <rFont val="Times New Roman"/>
        <family val="1"/>
      </rPr>
      <t>112</t>
    </r>
    <r>
      <rPr>
        <b/>
        <sz val="11"/>
        <color indexed="8"/>
        <rFont val="Times New Roman"/>
        <family val="1"/>
      </rPr>
      <t>_________</t>
    </r>
  </si>
  <si>
    <t xml:space="preserve">1.2. Расчет (обоснование) выплат персоналу </t>
  </si>
  <si>
    <t>Страховые взносы в Федеральный фонд обязательного медицинского страхования, всего (по ставке 5,1%)</t>
  </si>
  <si>
    <t xml:space="preserve">на обязательное социальное страхование от несчастных случаев на производстве и профессиональных заболеваний по ставке 0,_% </t>
  </si>
  <si>
    <t>на обязательное социальное страхование от несчастных случаев на производстве и профессиональных заболеваний по ставке 0,2%</t>
  </si>
  <si>
    <t>с применением ставки взносов в Фонд социального страхования Российской Федерации по ставке 0%</t>
  </si>
  <si>
    <t>на обязательное социальное страхование на случай временной нетрудоспособности и в связи с материнством по ставке 2,9%</t>
  </si>
  <si>
    <t>Страховые взносы в Фонд социального страхования Российской Федерации (всего), в том числе:</t>
  </si>
  <si>
    <t>с применением пониженных тарифов взносов в Пенсионный фонд Российской Федерации для отдельных категорий плательщиков</t>
  </si>
  <si>
    <t>по ставке 10%</t>
  </si>
  <si>
    <t>по ставке 22%</t>
  </si>
  <si>
    <t>Страховые взносы в Пенсионный фонд Российской Федерации (всего), в том числе:</t>
  </si>
  <si>
    <t>Сумма взноса, руб.</t>
  </si>
  <si>
    <t>Размер базы для начисления страховых взносов, руб.</t>
  </si>
  <si>
    <t>Наименование государственного внебюджетного фонда</t>
  </si>
  <si>
    <t>№</t>
  </si>
  <si>
    <r>
      <t>Источник финансового обеспечения_____________</t>
    </r>
    <r>
      <rPr>
        <b/>
        <u val="single"/>
        <sz val="11"/>
        <color indexed="8"/>
        <rFont val="Times New Roman"/>
        <family val="1"/>
      </rPr>
      <t>бюджет</t>
    </r>
    <r>
      <rPr>
        <b/>
        <sz val="11"/>
        <color indexed="8"/>
        <rFont val="Times New Roman"/>
        <family val="1"/>
      </rPr>
      <t xml:space="preserve">______________________ </t>
    </r>
  </si>
  <si>
    <r>
      <t>Код видов расходов______</t>
    </r>
    <r>
      <rPr>
        <b/>
        <u val="single"/>
        <sz val="11"/>
        <color indexed="8"/>
        <rFont val="Times New Roman"/>
        <family val="1"/>
      </rPr>
      <t>119</t>
    </r>
    <r>
      <rPr>
        <b/>
        <sz val="11"/>
        <color indexed="8"/>
        <rFont val="Times New Roman"/>
        <family val="1"/>
      </rPr>
      <t>__________</t>
    </r>
  </si>
  <si>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</si>
  <si>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Телематические услуги (интернет)</t>
  </si>
  <si>
    <t>Услуги междугородней связи</t>
  </si>
  <si>
    <t>Местные соединения</t>
  </si>
  <si>
    <t>Предоставление абонентской линии</t>
  </si>
  <si>
    <t>Сумма, руб. (гр.3 х гр.4 х гр.5)</t>
  </si>
  <si>
    <t>Стоимость за единицу, руб.</t>
  </si>
  <si>
    <t>Количество платежей           в год</t>
  </si>
  <si>
    <t>Количество номеров</t>
  </si>
  <si>
    <t>6.1. Расчет (обоснование) расходов на оплату услуг связи</t>
  </si>
  <si>
    <r>
      <t>Источник финансового обеспечения ____________</t>
    </r>
    <r>
      <rPr>
        <b/>
        <u val="single"/>
        <sz val="11"/>
        <rFont val="Times New Roman"/>
        <family val="1"/>
      </rPr>
      <t>бюджет</t>
    </r>
    <r>
      <rPr>
        <b/>
        <sz val="11"/>
        <rFont val="Times New Roman"/>
        <family val="1"/>
      </rPr>
      <t>___________________________</t>
    </r>
  </si>
  <si>
    <t>Код видов расходов ________244_________________</t>
  </si>
  <si>
    <t>6. Расчет (обоснование) расходов на закупку товаров, работ, услуг</t>
  </si>
  <si>
    <t>Тех.обслуживание оборудования</t>
  </si>
  <si>
    <t>Тех.обслуживание пожарной сигнализации</t>
  </si>
  <si>
    <t>Обслуживание систем видеонаблюдения и контроля доступа</t>
  </si>
  <si>
    <t>Противопожарные мероприятия</t>
  </si>
  <si>
    <t xml:space="preserve">Итого </t>
  </si>
  <si>
    <t>Дератизация помещений</t>
  </si>
  <si>
    <t xml:space="preserve">Сумма, руб. </t>
  </si>
  <si>
    <t>Объект (кв.м, единиц)</t>
  </si>
  <si>
    <t>Доп. код</t>
  </si>
  <si>
    <t>№               п/п</t>
  </si>
  <si>
    <t>6.5. Расчет (обоснование) расходов на оплату работ, услуг по содержанию имущества</t>
  </si>
  <si>
    <t>Прочие расходы</t>
  </si>
  <si>
    <t>Охранная сигналиазция</t>
  </si>
  <si>
    <t>Мед.осмотр работников</t>
  </si>
  <si>
    <t>Программное обеспечение</t>
  </si>
  <si>
    <t>Стоимость услуги,  руб.</t>
  </si>
  <si>
    <t>Количество договоров</t>
  </si>
  <si>
    <t>№                 п/п</t>
  </si>
  <si>
    <t>6.6. Расчет (обоснование) расходов на оплату прочих, работ, услуг</t>
  </si>
  <si>
    <t>1.2. Расчет (обоснование) выплат персоналу при направлении в служебные командировки</t>
  </si>
  <si>
    <t>Код видов расходов________________</t>
  </si>
  <si>
    <t xml:space="preserve">Источник финансового обеспечения___________________________________ </t>
  </si>
  <si>
    <t>Количество дней</t>
  </si>
  <si>
    <t>Командировачные расходы(суточные)</t>
  </si>
  <si>
    <t xml:space="preserve">Целевая статья </t>
  </si>
  <si>
    <t>1.3. Расчеты (обоснования) выплат персоналу по уходу за ребенком</t>
  </si>
  <si>
    <r>
      <t xml:space="preserve">Код видов расходов____111, </t>
    </r>
    <r>
      <rPr>
        <b/>
        <u val="single"/>
        <sz val="11"/>
        <color indexed="8"/>
        <rFont val="Times New Roman"/>
        <family val="1"/>
      </rPr>
      <t>112</t>
    </r>
    <r>
      <rPr>
        <b/>
        <sz val="11"/>
        <color indexed="8"/>
        <rFont val="Times New Roman"/>
        <family val="1"/>
      </rPr>
      <t>____________</t>
    </r>
  </si>
  <si>
    <t>Численность работников, получающих пособие, чел.</t>
  </si>
  <si>
    <t>Количество выплат в год на одного работника</t>
  </si>
  <si>
    <t>Размер выплаты (пособия) в месяц, руб.</t>
  </si>
  <si>
    <t>Пособие до 3х лет</t>
  </si>
  <si>
    <t>Б/листы за счет работодателя</t>
  </si>
  <si>
    <t>6.3. Расчет (обоснование) расходов на оплату коммунальных услуг</t>
  </si>
  <si>
    <t>Размер потребления ресуросв</t>
  </si>
  <si>
    <t>Тариф             (с учетом НДС),                             руб.</t>
  </si>
  <si>
    <t>Индексация, %</t>
  </si>
  <si>
    <t>Сумма.  руб.                              (гр.3 х гр.4* гр.5 )</t>
  </si>
  <si>
    <t>Электроэнергия</t>
  </si>
  <si>
    <t>Тепловая энергия</t>
  </si>
  <si>
    <t>Водоснабжение</t>
  </si>
  <si>
    <t>Водоотведение</t>
  </si>
  <si>
    <t>Вывоз мусора</t>
  </si>
  <si>
    <t>6.7. Расчет (обоснование) расходов на приобретение основных средств</t>
  </si>
  <si>
    <t>Количество</t>
  </si>
  <si>
    <t>Средняя стоимость, руб.</t>
  </si>
  <si>
    <t>Сумма, руб. (графа 3 x графа 4)</t>
  </si>
  <si>
    <t>Приобретение шлифовальной машины и шуруповерта</t>
  </si>
  <si>
    <t>Приобретение противопожарного оборудования</t>
  </si>
  <si>
    <t>Приобретение основных средств, в том числе по группам объектов:</t>
  </si>
  <si>
    <t>Мебель</t>
  </si>
  <si>
    <t>Учебное оборудование</t>
  </si>
  <si>
    <t>6.7. Расчет (обоснование) расходов на приобретение материальных запасов</t>
  </si>
  <si>
    <t>Единица измерения</t>
  </si>
  <si>
    <t>Цена за единицу, руб.</t>
  </si>
  <si>
    <t>Сумма, руб. (графа 5 x графа 6)</t>
  </si>
  <si>
    <t>Приобретение материалов, в том числе по группам материалов:</t>
  </si>
  <si>
    <t>Питание детей</t>
  </si>
  <si>
    <t>д/дни</t>
  </si>
  <si>
    <t>Приобретение строительных материалов</t>
  </si>
  <si>
    <t>Канцелярия,игрушки</t>
  </si>
  <si>
    <t>7-22-84</t>
  </si>
  <si>
    <t>делоп, нхо</t>
  </si>
  <si>
    <t>мл восп</t>
  </si>
  <si>
    <t>пед</t>
  </si>
  <si>
    <t>мед сестра,врач</t>
  </si>
  <si>
    <t>врач доплата,мед сестра доплата</t>
  </si>
  <si>
    <t>1 повар</t>
  </si>
  <si>
    <t>прочие= -5 человек</t>
  </si>
  <si>
    <t>5 повара</t>
  </si>
  <si>
    <t>0701 0710175310 621</t>
  </si>
  <si>
    <t>Итого по 0701 0710175310 621</t>
  </si>
  <si>
    <t>0701 0710182010 621</t>
  </si>
  <si>
    <t>Итого по 0701 0710182010 621</t>
  </si>
  <si>
    <t>0701 07101Р1100 621</t>
  </si>
  <si>
    <t>Итого по 0701 07101Р1100 621</t>
  </si>
  <si>
    <t>0701 0710171100 621</t>
  </si>
  <si>
    <t>Итого по 0701 0710171100 621</t>
  </si>
  <si>
    <t>0701 07101S1100 621</t>
  </si>
  <si>
    <t>Итого по 0701 07101S1100 621</t>
  </si>
  <si>
    <t>Комплекс работ по тех. обслуживанию 1 комплекта приборов учета тепловой энергии</t>
  </si>
  <si>
    <t>Проверка внутр.пожарных кранов</t>
  </si>
  <si>
    <t>Санитарно-гигиенические услуги</t>
  </si>
  <si>
    <t>Курсы повышения квалификации</t>
  </si>
  <si>
    <t>Мониторинг системы пожарной сигнализации</t>
  </si>
  <si>
    <t>Гигиеническая аттестация декрет.контингента</t>
  </si>
  <si>
    <t>Повышение квалификации</t>
  </si>
  <si>
    <t>Командировочные расходы</t>
  </si>
  <si>
    <t>Програмное обеспечение</t>
  </si>
  <si>
    <t>Комп.техника; орг.техника</t>
  </si>
  <si>
    <t>заправка катриджа</t>
  </si>
  <si>
    <t>0701 0720282150 622</t>
  </si>
  <si>
    <t>разработка эвакуационных выходов из групп 2 этажа</t>
  </si>
  <si>
    <t>Приложение №1 к приказу Управления образования</t>
  </si>
  <si>
    <t>от 13.03.2020 №145</t>
  </si>
  <si>
    <t>1. Расчеты (обоснования) поступлений по доходам от оказания услуг</t>
  </si>
  <si>
    <t xml:space="preserve">               в рамках муниципального задания</t>
  </si>
  <si>
    <t xml:space="preserve">Наименование услуги </t>
  </si>
  <si>
    <t>Объем услуг (чел.)</t>
  </si>
  <si>
    <t>Стоимость единицы услуги, руб.</t>
  </si>
  <si>
    <t>Общая сумма поступлений, руб.</t>
  </si>
  <si>
    <t>Реализация основных общеобразовательных программ дошкольного образования от 1 года до 3-х лет</t>
  </si>
  <si>
    <t>Реализация основных общеобразовательных программ дошкольного образования от 3-х до 8 лет</t>
  </si>
  <si>
    <t>Присмотр и уход от 1 года до 3-х лет</t>
  </si>
  <si>
    <t>Присмотр и уход от 3-х до 8 лет</t>
  </si>
  <si>
    <t>Уплата налогов</t>
  </si>
  <si>
    <t>ИТОГО</t>
  </si>
  <si>
    <t>x</t>
  </si>
  <si>
    <t>0701 0720282160 622</t>
  </si>
  <si>
    <t>Текущий ремонт кровли здания</t>
  </si>
  <si>
    <t>Внебюджет</t>
  </si>
  <si>
    <t>0701 072К1825560 622</t>
  </si>
  <si>
    <t>Приобретение дез.ср-в</t>
  </si>
  <si>
    <t>ремонт системы виделнаблюдения</t>
  </si>
  <si>
    <t>из КС</t>
  </si>
  <si>
    <t>Приобретение расходных материалов</t>
  </si>
  <si>
    <t>Муниципальное автономное  дошкольное образовательное учреждение «Детский сад № 63» муниципального образования Кандалакшский район</t>
  </si>
  <si>
    <t xml:space="preserve">             увеличение стоимости права пользования</t>
  </si>
  <si>
    <t>353</t>
  </si>
  <si>
    <t>энергосервисный контракт</t>
  </si>
  <si>
    <t>6.9. Расчет (обоснование) расходов на оплату прочих, работ, услуг</t>
  </si>
  <si>
    <t>23</t>
  </si>
  <si>
    <t>0701 0750282250 622</t>
  </si>
  <si>
    <t>Приобретение ручного металлодетектора</t>
  </si>
  <si>
    <t>остатки ВБ</t>
  </si>
  <si>
    <t>293</t>
  </si>
  <si>
    <t>0701 0750382403 622</t>
  </si>
  <si>
    <t>Приобретение оборудования для пищеблока</t>
  </si>
  <si>
    <t>0701 0750782430 622</t>
  </si>
  <si>
    <t>итого</t>
  </si>
  <si>
    <t>Приобретение малых архитектурных форм(уличного оборудования)</t>
  </si>
  <si>
    <t>Канцелярия,игрушки, учебные пособия</t>
  </si>
  <si>
    <t>0701 0740513060 622</t>
  </si>
  <si>
    <t>Приобретение ГДЗК</t>
  </si>
  <si>
    <t>7.0 Расчет (обоснование) расходов на оплату прочих, работ, услуг</t>
  </si>
  <si>
    <t>0701 07505282250 622</t>
  </si>
  <si>
    <t>остаток прошлого года</t>
  </si>
  <si>
    <t>Оргапнизация пропускного режима и контроля за внутренним распорядкомв образовательных организациях</t>
  </si>
  <si>
    <t>00000000000000244</t>
  </si>
  <si>
    <t>000000000000244</t>
  </si>
  <si>
    <t>Приобретение счетчика</t>
  </si>
  <si>
    <t>приобретение коммутатора</t>
  </si>
  <si>
    <t>2022 год</t>
  </si>
  <si>
    <t>2023 год</t>
  </si>
  <si>
    <t>Поверка весов</t>
  </si>
  <si>
    <t>223 (4)</t>
  </si>
  <si>
    <t>223(2)</t>
  </si>
  <si>
    <t>223(4)</t>
  </si>
  <si>
    <t>Установка охранной сигнализации</t>
  </si>
  <si>
    <t>7.1 Расчет (обоснование) расходов на оплату прочих, работ, услуг</t>
  </si>
  <si>
    <t>Приобретение новогодних гирлянд, еаркасных элементов</t>
  </si>
  <si>
    <t>0701 0750282402 622</t>
  </si>
  <si>
    <t>0701  0750382403 622</t>
  </si>
  <si>
    <t>Приобретение технологического оборудования, посуды</t>
  </si>
  <si>
    <t>295</t>
  </si>
  <si>
    <t>Приобретение шкафчиков</t>
  </si>
  <si>
    <t>24</t>
  </si>
  <si>
    <t>71090-22</t>
  </si>
  <si>
    <t>2024 год</t>
  </si>
  <si>
    <t>0701 0730582110 622</t>
  </si>
  <si>
    <t>Приобретение баннера</t>
  </si>
  <si>
    <t>2. Расчет (обоснование) расходов на уплату налогов, сборов и иных платежей</t>
  </si>
  <si>
    <t>Код видов расходов______851__________</t>
  </si>
  <si>
    <t xml:space="preserve">Источник финансового обеспечения_____________бюджет_____________________ </t>
  </si>
  <si>
    <t>N</t>
  </si>
  <si>
    <t>Налоговая база, руб.</t>
  </si>
  <si>
    <t>Ставка налога, %</t>
  </si>
  <si>
    <t>Сумма исчисленного налога, подлежащего уплате, руб. (графа 3 x графа 4 / 100)</t>
  </si>
  <si>
    <t>Налог на имущество (всего), в том числе по группам:</t>
  </si>
  <si>
    <t>Кадастровая стоимость земельного участка</t>
  </si>
  <si>
    <t>Сумма, руб. (графа 3 x графа 4 / 100)</t>
  </si>
  <si>
    <t>Земельный налог (всего), в том числе по участкам:</t>
  </si>
  <si>
    <t>Итого по 0701 0730677190 622</t>
  </si>
  <si>
    <t>1. МОП</t>
  </si>
  <si>
    <t>0701 0730677190 622</t>
  </si>
  <si>
    <t>0701 0750182405 622</t>
  </si>
  <si>
    <t>Ремонт теневых навесов</t>
  </si>
  <si>
    <t>0701 0750871090 622</t>
  </si>
  <si>
    <t>Благоустройство и оформление прогулочных территорий</t>
  </si>
  <si>
    <t>0701 0750881090 622</t>
  </si>
  <si>
    <t>0701 07508S1090 622</t>
  </si>
  <si>
    <t>проверка</t>
  </si>
  <si>
    <t>Выполнение работ по ремонту крыльца</t>
  </si>
  <si>
    <t>Выполнение работ по ремонту теневых навесов</t>
  </si>
  <si>
    <t>\</t>
  </si>
  <si>
    <t>264</t>
  </si>
  <si>
    <t>Николаева Г.М.</t>
  </si>
  <si>
    <t>25</t>
  </si>
  <si>
    <t>остатки на 01.01.2023</t>
  </si>
  <si>
    <t>2025 год</t>
  </si>
  <si>
    <t>Обследование технического состояния (аттестация) системы пожарной сигнализации</t>
  </si>
  <si>
    <t>Обследование технического состояния (аттестация) системы видеонаблюдения</t>
  </si>
  <si>
    <t>Обследование технического состояния (аттестация) систем контроля доступа в помещение</t>
  </si>
  <si>
    <t>выплата среднемесячного заработка на период трудоустройства работника</t>
  </si>
  <si>
    <t>26401</t>
  </si>
  <si>
    <t>выплата выходных пособий пособий работникам при их увольнении</t>
  </si>
  <si>
    <t>26602</t>
  </si>
  <si>
    <t>Ремонт кровли</t>
  </si>
  <si>
    <t>Оснащение пищеблока</t>
  </si>
  <si>
    <t>установка аудиодомофона</t>
  </si>
  <si>
    <t>Руководитель МАДОУ № 63</t>
  </si>
  <si>
    <t>Герасимова О.К.</t>
  </si>
  <si>
    <t>мая</t>
  </si>
  <si>
    <t>12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</si>
</sst>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
    <numFmt numFmtId="180" formatCode="[$-FC19]d\ mmmm\ yyyy\ &quot;г.&quot;"/>
    <numFmt numFmtId="181" formatCode="000000"/>
    <numFmt numFmtId="182" formatCode="0.000"/>
    <numFmt numFmtId="183" formatCode="0.000000"/>
  </numFmts>
  <fonts count="7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2"/>
      <name val="Times New Roman"/>
      <family val="1"/>
    </font>
    <font>
      <b/>
      <sz val="12"/>
      <name val="Times New Roman"/>
      <family val="1"/>
    </font>
    <font>
      <b/>
      <sz val="11"/>
      <name val="Times New Roman"/>
      <family val="1"/>
    </font>
    <font>
      <sz val="11"/>
      <name val="Times New Roman"/>
      <family val="1"/>
    </font>
    <font>
      <b/>
      <sz val="11"/>
      <color indexed="8"/>
      <name val="Times New Roman"/>
      <family val="1"/>
    </font>
    <font>
      <b/>
      <u val="single"/>
      <sz val="11"/>
      <color indexed="8"/>
      <name val="Times New Roman"/>
      <family val="1"/>
    </font>
    <font>
      <b/>
      <u val="single"/>
      <sz val="11"/>
      <name val="Times New Roman"/>
      <family val="1"/>
    </font>
    <font>
      <sz val="10"/>
      <name val="Times New Roman"/>
      <family val="1"/>
    </font>
    <font>
      <b/>
      <sz val="10"/>
      <name val="Times New Roman"/>
      <family val="1"/>
    </font>
    <font>
      <b/>
      <sz val="10"/>
      <name val="Arial Cyr"/>
      <family val="0"/>
    </font>
    <font>
      <sz val="11"/>
      <color indexed="8"/>
      <name val="Calibri"/>
      <family val="2"/>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u val="single"/>
      <sz val="11"/>
      <color indexed="8"/>
      <name val="Times New Roman"/>
      <family val="1"/>
    </font>
    <font>
      <b/>
      <sz val="12"/>
      <color indexed="8"/>
      <name val="Times New Roman"/>
      <family val="1"/>
    </font>
    <font>
      <sz val="12"/>
      <color indexed="8"/>
      <name val="Times New Roman"/>
      <family val="1"/>
    </font>
    <font>
      <sz val="8"/>
      <color indexed="10"/>
      <name val="Times New Roman"/>
      <family val="1"/>
    </font>
    <font>
      <b/>
      <sz val="12"/>
      <color indexed="8"/>
      <name val="Calibri"/>
      <family val="2"/>
    </font>
    <font>
      <sz val="11"/>
      <color theme="1"/>
      <name val="Calibri"/>
      <family val="2"/>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u val="single"/>
      <sz val="11"/>
      <color theme="1"/>
      <name val="Times New Roman"/>
      <family val="1"/>
    </font>
    <font>
      <u val="single"/>
      <sz val="11"/>
      <color theme="1"/>
      <name val="Times New Roman"/>
      <family val="1"/>
    </font>
    <font>
      <sz val="11"/>
      <color theme="1" tint="0.04998999834060669"/>
      <name val="Times New Roman"/>
      <family val="1"/>
    </font>
    <font>
      <b/>
      <sz val="12"/>
      <color theme="1"/>
      <name val="Times New Roman"/>
      <family val="1"/>
    </font>
    <font>
      <sz val="12"/>
      <color theme="1"/>
      <name val="Times New Roman"/>
      <family val="1"/>
    </font>
    <font>
      <sz val="8"/>
      <color rgb="FFFF0000"/>
      <name val="Times New Roman"/>
      <family val="1"/>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74">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style="medium"/>
      <bottom style="medium"/>
    </border>
    <border>
      <left style="thin"/>
      <right style="thin"/>
      <top style="medium"/>
      <bottom style="thin"/>
    </border>
    <border>
      <left style="medium"/>
      <right style="thin"/>
      <top>
        <color indexed="63"/>
      </top>
      <bottom style="medium"/>
    </border>
    <border>
      <left style="thin"/>
      <right style="thin"/>
      <top>
        <color indexed="63"/>
      </top>
      <bottom style="medium"/>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medium"/>
      <top>
        <color indexed="63"/>
      </top>
      <bottom style="medium"/>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lignment horizontal="center" vertical="center" wrapText="1"/>
      <protection/>
    </xf>
    <xf numFmtId="49" fontId="51" fillId="0" borderId="1">
      <alignment horizontal="center" vertical="top" shrinkToFit="1"/>
      <protection/>
    </xf>
    <xf numFmtId="4" fontId="51" fillId="0" borderId="1">
      <alignment horizontal="right" vertical="top" shrinkToFit="1"/>
      <protection/>
    </xf>
    <xf numFmtId="0" fontId="52" fillId="0" borderId="1">
      <alignment vertical="top" wrapText="1"/>
      <protection/>
    </xf>
    <xf numFmtId="4" fontId="52" fillId="20" borderId="1">
      <alignment horizontal="right" vertical="top" shrinkToFit="1"/>
      <protection/>
    </xf>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3" fillId="27" borderId="2" applyNumberFormat="0" applyAlignment="0" applyProtection="0"/>
    <xf numFmtId="0" fontId="54" fillId="28" borderId="3" applyNumberFormat="0" applyAlignment="0" applyProtection="0"/>
    <xf numFmtId="0" fontId="55" fillId="28" borderId="2" applyNumberFormat="0" applyAlignment="0" applyProtection="0"/>
    <xf numFmtId="0" fontId="8" fillId="0" borderId="0" applyNumberFormat="0" applyFill="0" applyBorder="0" applyAlignment="0" applyProtection="0"/>
    <xf numFmtId="0" fontId="5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29" borderId="8" applyNumberFormat="0" applyAlignment="0" applyProtection="0"/>
    <xf numFmtId="0" fontId="62" fillId="0" borderId="0" applyNumberFormat="0" applyFill="0" applyBorder="0" applyAlignment="0" applyProtection="0"/>
    <xf numFmtId="0" fontId="63" fillId="30" borderId="0" applyNumberFormat="0" applyBorder="0" applyAlignment="0" applyProtection="0"/>
    <xf numFmtId="0" fontId="49" fillId="0" borderId="0">
      <alignment/>
      <protection/>
    </xf>
    <xf numFmtId="0" fontId="9" fillId="0" borderId="0" applyNumberForma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66" fillId="0" borderId="10" applyNumberFormat="0" applyFill="0" applyAlignment="0" applyProtection="0"/>
    <xf numFmtId="0" fontId="6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8" fillId="33" borderId="0" applyNumberFormat="0" applyBorder="0" applyAlignment="0" applyProtection="0"/>
  </cellStyleXfs>
  <cellXfs count="62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0" fontId="4" fillId="0" borderId="13" xfId="0" applyNumberFormat="1" applyFont="1" applyBorder="1" applyAlignment="1">
      <alignment horizontal="center" vertical="top"/>
    </xf>
    <xf numFmtId="0" fontId="4" fillId="0" borderId="14" xfId="0" applyNumberFormat="1" applyFont="1" applyBorder="1" applyAlignment="1">
      <alignment horizontal="center" vertical="top"/>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 fillId="0" borderId="17" xfId="0" applyNumberFormat="1" applyFont="1" applyBorder="1" applyAlignment="1">
      <alignment horizontal="left"/>
    </xf>
    <xf numFmtId="0" fontId="11" fillId="0" borderId="0" xfId="0" applyNumberFormat="1" applyFont="1" applyBorder="1" applyAlignment="1">
      <alignment horizontal="left"/>
    </xf>
    <xf numFmtId="0" fontId="1" fillId="0" borderId="18" xfId="0" applyNumberFormat="1" applyFont="1" applyBorder="1" applyAlignment="1">
      <alignment horizontal="left"/>
    </xf>
    <xf numFmtId="0" fontId="3" fillId="0" borderId="0" xfId="0" applyNumberFormat="1" applyFont="1" applyFill="1" applyBorder="1" applyAlignment="1">
      <alignment horizontal="right" vertical="top" wrapText="1"/>
    </xf>
    <xf numFmtId="0" fontId="13" fillId="0" borderId="19" xfId="0" applyNumberFormat="1" applyFont="1" applyBorder="1" applyAlignment="1">
      <alignment horizontal="left"/>
    </xf>
    <xf numFmtId="0" fontId="14" fillId="0" borderId="19" xfId="0" applyNumberFormat="1" applyFont="1" applyBorder="1" applyAlignment="1">
      <alignment horizontal="left"/>
    </xf>
    <xf numFmtId="0" fontId="15" fillId="0" borderId="0" xfId="0" applyNumberFormat="1" applyFont="1" applyBorder="1" applyAlignment="1">
      <alignment horizontal="center"/>
    </xf>
    <xf numFmtId="0" fontId="14" fillId="0" borderId="19" xfId="0" applyNumberFormat="1" applyFont="1" applyBorder="1" applyAlignment="1">
      <alignment horizontal="center" vertical="center"/>
    </xf>
    <xf numFmtId="2" fontId="1" fillId="0" borderId="0" xfId="0" applyNumberFormat="1" applyFont="1" applyBorder="1" applyAlignment="1">
      <alignment horizontal="left"/>
    </xf>
    <xf numFmtId="0" fontId="14" fillId="0" borderId="0" xfId="0" applyNumberFormat="1" applyFont="1" applyBorder="1" applyAlignment="1">
      <alignment horizontal="center"/>
    </xf>
    <xf numFmtId="2" fontId="16" fillId="0" borderId="0" xfId="0" applyNumberFormat="1" applyFont="1" applyBorder="1" applyAlignment="1">
      <alignment horizontal="center"/>
    </xf>
    <xf numFmtId="0" fontId="69" fillId="0" borderId="0" xfId="59" applyFont="1">
      <alignment/>
      <protection/>
    </xf>
    <xf numFmtId="0" fontId="69" fillId="0" borderId="19" xfId="59" applyFont="1" applyBorder="1">
      <alignment/>
      <protection/>
    </xf>
    <xf numFmtId="0" fontId="70" fillId="0" borderId="19" xfId="59" applyFont="1" applyBorder="1" applyAlignment="1">
      <alignment horizontal="left" vertical="center" wrapText="1"/>
      <protection/>
    </xf>
    <xf numFmtId="179" fontId="70" fillId="0" borderId="19" xfId="59" applyNumberFormat="1" applyFont="1" applyBorder="1" applyAlignment="1">
      <alignment horizontal="right"/>
      <protection/>
    </xf>
    <xf numFmtId="0" fontId="70" fillId="0" borderId="19" xfId="59" applyFont="1" applyBorder="1">
      <alignment/>
      <protection/>
    </xf>
    <xf numFmtId="3" fontId="69" fillId="0" borderId="19" xfId="59" applyNumberFormat="1" applyFont="1" applyBorder="1" applyAlignment="1">
      <alignment horizontal="right" wrapText="1"/>
      <protection/>
    </xf>
    <xf numFmtId="179" fontId="69" fillId="0" borderId="19" xfId="59" applyNumberFormat="1" applyFont="1" applyBorder="1" applyAlignment="1">
      <alignment horizontal="right"/>
      <protection/>
    </xf>
    <xf numFmtId="4" fontId="69" fillId="0" borderId="19" xfId="59" applyNumberFormat="1" applyFont="1" applyBorder="1" applyAlignment="1">
      <alignment horizontal="right"/>
      <protection/>
    </xf>
    <xf numFmtId="179" fontId="69" fillId="0" borderId="19" xfId="59" applyNumberFormat="1" applyFont="1" applyBorder="1" applyAlignment="1">
      <alignment horizontal="right" wrapText="1"/>
      <protection/>
    </xf>
    <xf numFmtId="0" fontId="69" fillId="0" borderId="19" xfId="59" applyFont="1" applyBorder="1" applyAlignment="1">
      <alignment horizontal="left" vertical="center" wrapText="1"/>
      <protection/>
    </xf>
    <xf numFmtId="0" fontId="69" fillId="0" borderId="19" xfId="59" applyFont="1" applyBorder="1" applyAlignment="1">
      <alignment horizontal="right"/>
      <protection/>
    </xf>
    <xf numFmtId="49" fontId="70" fillId="0" borderId="19" xfId="59" applyNumberFormat="1" applyFont="1" applyBorder="1" applyAlignment="1">
      <alignment horizontal="center"/>
      <protection/>
    </xf>
    <xf numFmtId="0" fontId="69" fillId="0" borderId="19" xfId="59" applyFont="1" applyBorder="1" applyAlignment="1">
      <alignment horizontal="right" vertical="center" wrapText="1"/>
      <protection/>
    </xf>
    <xf numFmtId="0" fontId="69" fillId="0" borderId="19" xfId="59" applyFont="1" applyBorder="1" applyAlignment="1">
      <alignment horizontal="center" vertical="center" wrapText="1"/>
      <protection/>
    </xf>
    <xf numFmtId="0" fontId="70" fillId="0" borderId="19" xfId="59" applyFont="1" applyBorder="1" applyAlignment="1">
      <alignment horizontal="center" vertical="center" wrapText="1"/>
      <protection/>
    </xf>
    <xf numFmtId="0" fontId="69" fillId="0" borderId="19" xfId="59" applyFont="1" applyBorder="1" applyAlignment="1">
      <alignment horizontal="left" wrapText="1"/>
      <protection/>
    </xf>
    <xf numFmtId="4" fontId="69" fillId="0" borderId="19" xfId="59" applyNumberFormat="1" applyFont="1" applyBorder="1" applyAlignment="1">
      <alignment horizontal="right" wrapText="1"/>
      <protection/>
    </xf>
    <xf numFmtId="0" fontId="70" fillId="0" borderId="0" xfId="59" applyFont="1">
      <alignment/>
      <protection/>
    </xf>
    <xf numFmtId="0" fontId="71" fillId="0" borderId="0" xfId="59" applyFont="1">
      <alignment/>
      <protection/>
    </xf>
    <xf numFmtId="0" fontId="49" fillId="0" borderId="0" xfId="59">
      <alignment/>
      <protection/>
    </xf>
    <xf numFmtId="2" fontId="69" fillId="0" borderId="0" xfId="59" applyNumberFormat="1" applyFont="1" applyBorder="1">
      <alignment/>
      <protection/>
    </xf>
    <xf numFmtId="2" fontId="70" fillId="0" borderId="19" xfId="59" applyNumberFormat="1" applyFont="1" applyBorder="1" applyAlignment="1">
      <alignment wrapText="1"/>
      <protection/>
    </xf>
    <xf numFmtId="0" fontId="70" fillId="0" borderId="19" xfId="59" applyFont="1" applyBorder="1" applyAlignment="1">
      <alignment horizontal="center" wrapText="1"/>
      <protection/>
    </xf>
    <xf numFmtId="0" fontId="70" fillId="0" borderId="19" xfId="59" applyFont="1" applyBorder="1" applyAlignment="1">
      <alignment horizontal="right" wrapText="1"/>
      <protection/>
    </xf>
    <xf numFmtId="0" fontId="70" fillId="0" borderId="19" xfId="59" applyFont="1" applyBorder="1" applyAlignment="1">
      <alignment horizontal="left" wrapText="1"/>
      <protection/>
    </xf>
    <xf numFmtId="2" fontId="69" fillId="0" borderId="19" xfId="59" applyNumberFormat="1" applyFont="1" applyBorder="1" applyAlignment="1">
      <alignment vertical="top" wrapText="1"/>
      <protection/>
    </xf>
    <xf numFmtId="0" fontId="69" fillId="0" borderId="19" xfId="59" applyFont="1" applyBorder="1" applyAlignment="1">
      <alignment horizontal="center" vertical="top" wrapText="1"/>
      <protection/>
    </xf>
    <xf numFmtId="0" fontId="69" fillId="0" borderId="19" xfId="59" applyFont="1" applyBorder="1" applyAlignment="1">
      <alignment horizontal="center" wrapText="1"/>
      <protection/>
    </xf>
    <xf numFmtId="0" fontId="69" fillId="0" borderId="19" xfId="59" applyFont="1" applyBorder="1" applyAlignment="1">
      <alignment horizontal="left" vertical="top" wrapText="1"/>
      <protection/>
    </xf>
    <xf numFmtId="2" fontId="69" fillId="0" borderId="19" xfId="59" applyNumberFormat="1" applyFont="1" applyBorder="1" applyAlignment="1">
      <alignment horizontal="center" wrapText="1"/>
      <protection/>
    </xf>
    <xf numFmtId="0" fontId="70" fillId="0" borderId="19" xfId="59" applyFont="1" applyBorder="1" applyAlignment="1">
      <alignment horizontal="left" vertical="top" wrapText="1"/>
      <protection/>
    </xf>
    <xf numFmtId="0" fontId="72" fillId="0" borderId="0" xfId="59" applyFont="1">
      <alignment/>
      <protection/>
    </xf>
    <xf numFmtId="2" fontId="69" fillId="0" borderId="0" xfId="59" applyNumberFormat="1" applyFont="1">
      <alignment/>
      <protection/>
    </xf>
    <xf numFmtId="0" fontId="70" fillId="0" borderId="19" xfId="59" applyFont="1" applyBorder="1" applyAlignment="1">
      <alignment vertical="center" wrapText="1"/>
      <protection/>
    </xf>
    <xf numFmtId="0" fontId="69" fillId="0" borderId="19" xfId="59" applyFont="1" applyBorder="1" applyAlignment="1">
      <alignment vertical="center" wrapText="1"/>
      <protection/>
    </xf>
    <xf numFmtId="4" fontId="69" fillId="0" borderId="19" xfId="59" applyNumberFormat="1" applyFont="1" applyBorder="1" applyAlignment="1">
      <alignment vertical="center" wrapText="1"/>
      <protection/>
    </xf>
    <xf numFmtId="0" fontId="69" fillId="0" borderId="19" xfId="48" applyFont="1" applyBorder="1" applyAlignment="1">
      <alignment vertical="center" wrapText="1"/>
    </xf>
    <xf numFmtId="16" fontId="69" fillId="0" borderId="19" xfId="59" applyNumberFormat="1" applyFont="1" applyBorder="1" applyAlignment="1">
      <alignment vertical="center" wrapText="1"/>
      <protection/>
    </xf>
    <xf numFmtId="2" fontId="49" fillId="0" borderId="0" xfId="59" applyNumberFormat="1">
      <alignment/>
      <protection/>
    </xf>
    <xf numFmtId="2" fontId="70" fillId="0" borderId="19" xfId="59" applyNumberFormat="1" applyFont="1" applyBorder="1">
      <alignment/>
      <protection/>
    </xf>
    <xf numFmtId="0" fontId="70" fillId="0" borderId="19" xfId="59" applyFont="1" applyBorder="1" applyAlignment="1">
      <alignment horizontal="center"/>
      <protection/>
    </xf>
    <xf numFmtId="0" fontId="70" fillId="0" borderId="19" xfId="59" applyFont="1" applyBorder="1" applyAlignment="1">
      <alignment horizontal="right"/>
      <protection/>
    </xf>
    <xf numFmtId="2" fontId="69" fillId="0" borderId="19" xfId="59" applyNumberFormat="1" applyFont="1" applyBorder="1">
      <alignment/>
      <protection/>
    </xf>
    <xf numFmtId="0" fontId="69" fillId="0" borderId="19" xfId="59" applyFont="1" applyBorder="1" applyAlignment="1">
      <alignment horizontal="center"/>
      <protection/>
    </xf>
    <xf numFmtId="0" fontId="69" fillId="0" borderId="19" xfId="59" applyFont="1" applyBorder="1" applyAlignment="1">
      <alignment horizontal="center" vertical="center"/>
      <protection/>
    </xf>
    <xf numFmtId="0" fontId="49" fillId="0" borderId="19" xfId="59" applyBorder="1">
      <alignment/>
      <protection/>
    </xf>
    <xf numFmtId="0" fontId="69" fillId="0" borderId="19" xfId="59" applyFont="1" applyBorder="1" applyAlignment="1">
      <alignment horizontal="right" vertical="top" wrapText="1"/>
      <protection/>
    </xf>
    <xf numFmtId="0" fontId="70" fillId="0" borderId="19" xfId="59" applyFont="1" applyBorder="1" applyAlignment="1">
      <alignment horizontal="right" vertical="top" wrapText="1"/>
      <protection/>
    </xf>
    <xf numFmtId="2" fontId="69" fillId="0" borderId="19" xfId="59" applyNumberFormat="1" applyFont="1" applyFill="1" applyBorder="1">
      <alignment/>
      <protection/>
    </xf>
    <xf numFmtId="0" fontId="69" fillId="0" borderId="19" xfId="59" applyFont="1" applyFill="1" applyBorder="1" applyAlignment="1">
      <alignment horizontal="left" vertical="top" wrapText="1"/>
      <protection/>
    </xf>
    <xf numFmtId="0" fontId="69" fillId="0" borderId="0" xfId="59" applyFont="1" applyAlignment="1">
      <alignment horizontal="center"/>
      <protection/>
    </xf>
    <xf numFmtId="0" fontId="69" fillId="0" borderId="19" xfId="59" applyFont="1" applyBorder="1" applyAlignment="1">
      <alignment horizontal="right" vertical="center"/>
      <protection/>
    </xf>
    <xf numFmtId="178" fontId="69" fillId="0" borderId="19" xfId="59" applyNumberFormat="1" applyFont="1" applyBorder="1" applyAlignment="1">
      <alignment horizontal="center"/>
      <protection/>
    </xf>
    <xf numFmtId="1" fontId="69" fillId="0" borderId="19" xfId="59" applyNumberFormat="1" applyFont="1" applyBorder="1" applyAlignment="1">
      <alignment horizontal="center"/>
      <protection/>
    </xf>
    <xf numFmtId="0" fontId="69" fillId="0" borderId="19" xfId="59" applyFont="1" applyBorder="1" applyAlignment="1">
      <alignment horizontal="left" vertical="top"/>
      <protection/>
    </xf>
    <xf numFmtId="2" fontId="70" fillId="0" borderId="19" xfId="59" applyNumberFormat="1" applyFont="1" applyBorder="1" applyAlignment="1">
      <alignment horizontal="right"/>
      <protection/>
    </xf>
    <xf numFmtId="2" fontId="69" fillId="0" borderId="19" xfId="59" applyNumberFormat="1" applyFont="1" applyBorder="1" applyAlignment="1">
      <alignment horizontal="right"/>
      <protection/>
    </xf>
    <xf numFmtId="0" fontId="69" fillId="0" borderId="19" xfId="59" applyFont="1" applyBorder="1" applyAlignment="1">
      <alignment horizontal="left"/>
      <protection/>
    </xf>
    <xf numFmtId="2" fontId="70" fillId="0" borderId="19" xfId="59" applyNumberFormat="1" applyFont="1" applyBorder="1" applyAlignment="1">
      <alignment horizontal="right" vertical="center"/>
      <protection/>
    </xf>
    <xf numFmtId="0" fontId="70" fillId="0" borderId="19" xfId="59" applyFont="1" applyBorder="1" applyAlignment="1">
      <alignment horizontal="right" vertical="center" wrapText="1"/>
      <protection/>
    </xf>
    <xf numFmtId="2" fontId="69" fillId="0" borderId="19" xfId="59" applyNumberFormat="1" applyFont="1" applyBorder="1" applyAlignment="1">
      <alignment horizontal="right" vertical="center"/>
      <protection/>
    </xf>
    <xf numFmtId="0" fontId="69" fillId="0" borderId="19" xfId="59" applyFont="1" applyBorder="1" applyAlignment="1">
      <alignment horizontal="left" vertical="center"/>
      <protection/>
    </xf>
    <xf numFmtId="0" fontId="69" fillId="0" borderId="0" xfId="59" applyFont="1" applyAlignment="1">
      <alignment/>
      <protection/>
    </xf>
    <xf numFmtId="1" fontId="69" fillId="0" borderId="19" xfId="59" applyNumberFormat="1" applyFont="1" applyBorder="1" applyAlignment="1">
      <alignment vertical="top" wrapText="1"/>
      <protection/>
    </xf>
    <xf numFmtId="0" fontId="70" fillId="0" borderId="19" xfId="59" applyFont="1" applyBorder="1" applyAlignment="1">
      <alignment wrapText="1"/>
      <protection/>
    </xf>
    <xf numFmtId="0" fontId="60" fillId="0" borderId="0" xfId="59" applyFont="1">
      <alignment/>
      <protection/>
    </xf>
    <xf numFmtId="2" fontId="70" fillId="0" borderId="19" xfId="59" applyNumberFormat="1" applyFont="1" applyBorder="1" applyAlignment="1">
      <alignment vertical="top" wrapText="1"/>
      <protection/>
    </xf>
    <xf numFmtId="49" fontId="69" fillId="0" borderId="19" xfId="59" applyNumberFormat="1" applyFont="1" applyBorder="1" applyAlignment="1">
      <alignment horizontal="center" wrapText="1"/>
      <protection/>
    </xf>
    <xf numFmtId="2" fontId="69" fillId="0" borderId="19" xfId="59" applyNumberFormat="1" applyFont="1" applyBorder="1" applyAlignment="1">
      <alignment horizontal="center" vertical="center" wrapText="1"/>
      <protection/>
    </xf>
    <xf numFmtId="2" fontId="70" fillId="0" borderId="19" xfId="59" applyNumberFormat="1" applyFont="1" applyBorder="1" applyAlignment="1">
      <alignment horizontal="center" vertical="center" wrapText="1"/>
      <protection/>
    </xf>
    <xf numFmtId="1" fontId="69" fillId="0" borderId="19" xfId="59" applyNumberFormat="1" applyFont="1" applyBorder="1" applyAlignment="1">
      <alignment horizontal="center" vertical="center" wrapText="1"/>
      <protection/>
    </xf>
    <xf numFmtId="0" fontId="69" fillId="34" borderId="0" xfId="59" applyFont="1" applyFill="1">
      <alignment/>
      <protection/>
    </xf>
    <xf numFmtId="4" fontId="73" fillId="0" borderId="19" xfId="59" applyNumberFormat="1" applyFont="1" applyBorder="1" applyAlignment="1">
      <alignment horizontal="right" wrapText="1"/>
      <protection/>
    </xf>
    <xf numFmtId="0" fontId="69" fillId="0" borderId="20" xfId="59" applyFont="1" applyBorder="1" applyAlignment="1">
      <alignment horizontal="center" vertical="center" wrapText="1"/>
      <protection/>
    </xf>
    <xf numFmtId="0" fontId="70" fillId="0" borderId="21" xfId="59" applyFont="1" applyBorder="1">
      <alignment/>
      <protection/>
    </xf>
    <xf numFmtId="0" fontId="70" fillId="0" borderId="20" xfId="59" applyFont="1" applyBorder="1">
      <alignment/>
      <protection/>
    </xf>
    <xf numFmtId="0" fontId="70" fillId="0" borderId="20" xfId="59" applyFont="1" applyBorder="1" applyAlignment="1">
      <alignment horizontal="center" vertical="center" wrapText="1"/>
      <protection/>
    </xf>
    <xf numFmtId="0" fontId="69" fillId="0" borderId="20" xfId="59" applyFont="1" applyBorder="1" applyAlignment="1">
      <alignment horizontal="right"/>
      <protection/>
    </xf>
    <xf numFmtId="0" fontId="69" fillId="0" borderId="21" xfId="59" applyFont="1" applyBorder="1" applyAlignment="1">
      <alignment horizontal="right"/>
      <protection/>
    </xf>
    <xf numFmtId="0" fontId="69" fillId="0" borderId="20" xfId="59" applyFont="1" applyBorder="1">
      <alignment/>
      <protection/>
    </xf>
    <xf numFmtId="0" fontId="69" fillId="0" borderId="19" xfId="59" applyFont="1" applyFill="1" applyBorder="1" applyAlignment="1">
      <alignment horizontal="center"/>
      <protection/>
    </xf>
    <xf numFmtId="0" fontId="70" fillId="0" borderId="19" xfId="59" applyFont="1" applyBorder="1" applyAlignment="1">
      <alignment horizontal="left"/>
      <protection/>
    </xf>
    <xf numFmtId="0" fontId="69" fillId="0" borderId="0" xfId="0" applyFont="1" applyAlignment="1">
      <alignment/>
    </xf>
    <xf numFmtId="0" fontId="74" fillId="0" borderId="0" xfId="0" applyFont="1" applyAlignment="1">
      <alignment horizontal="left" vertical="center"/>
    </xf>
    <xf numFmtId="0" fontId="69" fillId="0" borderId="19" xfId="0" applyFont="1" applyBorder="1" applyAlignment="1">
      <alignment horizontal="center" vertical="center" wrapText="1"/>
    </xf>
    <xf numFmtId="0" fontId="69" fillId="0" borderId="19" xfId="0" applyFont="1" applyBorder="1" applyAlignment="1">
      <alignment horizontal="left" vertical="center" wrapText="1"/>
    </xf>
    <xf numFmtId="3" fontId="69" fillId="0" borderId="19" xfId="0" applyNumberFormat="1" applyFont="1" applyBorder="1" applyAlignment="1">
      <alignment horizontal="center" vertical="center" wrapText="1"/>
    </xf>
    <xf numFmtId="4" fontId="69" fillId="0" borderId="0" xfId="0" applyNumberFormat="1" applyFont="1" applyAlignment="1">
      <alignment vertical="center"/>
    </xf>
    <xf numFmtId="0" fontId="69" fillId="0" borderId="22" xfId="0" applyFont="1" applyBorder="1" applyAlignment="1">
      <alignment horizontal="left" vertical="center" wrapText="1"/>
    </xf>
    <xf numFmtId="4" fontId="69" fillId="0" borderId="0" xfId="0" applyNumberFormat="1" applyFont="1" applyAlignment="1">
      <alignment/>
    </xf>
    <xf numFmtId="4" fontId="69" fillId="0" borderId="19" xfId="0" applyNumberFormat="1" applyFont="1" applyBorder="1" applyAlignment="1">
      <alignment horizontal="center" vertical="center" wrapText="1"/>
    </xf>
    <xf numFmtId="0" fontId="69" fillId="0" borderId="19" xfId="0" applyFont="1" applyBorder="1" applyAlignment="1">
      <alignment vertical="center" wrapText="1"/>
    </xf>
    <xf numFmtId="0" fontId="70" fillId="0" borderId="22" xfId="0" applyFont="1" applyFill="1" applyBorder="1" applyAlignment="1">
      <alignment horizontal="left" vertical="center" wrapText="1"/>
    </xf>
    <xf numFmtId="0" fontId="70" fillId="0" borderId="19" xfId="0" applyFont="1" applyBorder="1" applyAlignment="1">
      <alignment vertical="center" wrapText="1"/>
    </xf>
    <xf numFmtId="0" fontId="70" fillId="0" borderId="22" xfId="0" applyFont="1" applyBorder="1" applyAlignment="1">
      <alignment horizontal="right" vertical="center" wrapText="1"/>
    </xf>
    <xf numFmtId="0" fontId="70" fillId="0" borderId="19" xfId="0" applyFont="1" applyBorder="1" applyAlignment="1">
      <alignment horizontal="center" vertical="center" wrapText="1"/>
    </xf>
    <xf numFmtId="4" fontId="70" fillId="0" borderId="19" xfId="0" applyNumberFormat="1" applyFont="1" applyBorder="1" applyAlignment="1">
      <alignment horizontal="center" vertical="center" wrapText="1"/>
    </xf>
    <xf numFmtId="49" fontId="70" fillId="0" borderId="19" xfId="59" applyNumberFormat="1" applyFont="1" applyBorder="1" applyAlignment="1">
      <alignment horizontal="center" wrapText="1"/>
      <protection/>
    </xf>
    <xf numFmtId="0" fontId="60" fillId="0" borderId="19" xfId="59" applyFont="1" applyBorder="1">
      <alignment/>
      <protection/>
    </xf>
    <xf numFmtId="2" fontId="60" fillId="0" borderId="19" xfId="59" applyNumberFormat="1" applyFont="1" applyBorder="1">
      <alignment/>
      <protection/>
    </xf>
    <xf numFmtId="2" fontId="49" fillId="0" borderId="19" xfId="59" applyNumberFormat="1" applyBorder="1">
      <alignment/>
      <protection/>
    </xf>
    <xf numFmtId="0" fontId="7" fillId="0" borderId="0" xfId="0" applyNumberFormat="1" applyFont="1" applyBorder="1" applyAlignment="1">
      <alignment horizontal="center"/>
    </xf>
    <xf numFmtId="2" fontId="20" fillId="0" borderId="0" xfId="0" applyNumberFormat="1" applyFont="1" applyBorder="1" applyAlignment="1">
      <alignment horizontal="left"/>
    </xf>
    <xf numFmtId="0" fontId="20" fillId="0" borderId="0" xfId="0" applyNumberFormat="1" applyFont="1" applyBorder="1" applyAlignment="1">
      <alignment horizontal="left"/>
    </xf>
    <xf numFmtId="2" fontId="70" fillId="34" borderId="19" xfId="59" applyNumberFormat="1" applyFont="1" applyFill="1" applyBorder="1" applyAlignment="1">
      <alignment vertical="center" wrapText="1"/>
      <protection/>
    </xf>
    <xf numFmtId="2" fontId="70" fillId="0" borderId="19" xfId="59" applyNumberFormat="1" applyFont="1" applyBorder="1" applyAlignment="1">
      <alignment horizontal="right" vertical="center" wrapText="1"/>
      <protection/>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0" fontId="69" fillId="9" borderId="19" xfId="59" applyFont="1" applyFill="1" applyBorder="1" applyAlignment="1">
      <alignment vertical="center" wrapText="1"/>
      <protection/>
    </xf>
    <xf numFmtId="4" fontId="69" fillId="9" borderId="19" xfId="59" applyNumberFormat="1" applyFont="1" applyFill="1" applyBorder="1" applyAlignment="1">
      <alignment vertical="center" wrapText="1"/>
      <protection/>
    </xf>
    <xf numFmtId="2" fontId="69" fillId="0" borderId="19" xfId="59" applyNumberFormat="1" applyFont="1" applyBorder="1" applyAlignment="1">
      <alignment/>
      <protection/>
    </xf>
    <xf numFmtId="2" fontId="69" fillId="0" borderId="19" xfId="59" applyNumberFormat="1" applyFont="1" applyBorder="1" applyAlignment="1">
      <alignment horizontal="right" vertical="center" wrapText="1"/>
      <protection/>
    </xf>
    <xf numFmtId="0" fontId="69" fillId="0" borderId="19" xfId="59" applyFont="1" applyBorder="1" applyAlignment="1">
      <alignment wrapText="1"/>
      <protection/>
    </xf>
    <xf numFmtId="0" fontId="70" fillId="0" borderId="0" xfId="59" applyFont="1" applyAlignment="1">
      <alignment horizontal="center"/>
      <protection/>
    </xf>
    <xf numFmtId="0" fontId="70" fillId="0" borderId="0" xfId="59" applyFont="1" applyAlignment="1">
      <alignment horizontal="center" vertical="center" wrapText="1"/>
      <protection/>
    </xf>
    <xf numFmtId="49" fontId="70" fillId="35" borderId="19" xfId="59" applyNumberFormat="1" applyFont="1" applyFill="1" applyBorder="1" applyAlignment="1">
      <alignment horizontal="center"/>
      <protection/>
    </xf>
    <xf numFmtId="0" fontId="69" fillId="35" borderId="19" xfId="59" applyFont="1" applyFill="1" applyBorder="1" applyAlignment="1">
      <alignment horizontal="center" vertical="center" wrapText="1"/>
      <protection/>
    </xf>
    <xf numFmtId="0" fontId="70" fillId="35" borderId="21" xfId="59" applyFont="1" applyFill="1" applyBorder="1" applyAlignment="1">
      <alignment horizontal="left" vertical="center" wrapText="1"/>
      <protection/>
    </xf>
    <xf numFmtId="179" fontId="70" fillId="35" borderId="21" xfId="59" applyNumberFormat="1" applyFont="1" applyFill="1" applyBorder="1" applyAlignment="1">
      <alignment horizontal="right"/>
      <protection/>
    </xf>
    <xf numFmtId="3" fontId="70" fillId="35" borderId="21" xfId="59" applyNumberFormat="1" applyFont="1" applyFill="1" applyBorder="1" applyAlignment="1">
      <alignment horizontal="right" wrapText="1"/>
      <protection/>
    </xf>
    <xf numFmtId="49" fontId="70" fillId="35" borderId="20" xfId="59" applyNumberFormat="1" applyFont="1" applyFill="1" applyBorder="1" applyAlignment="1">
      <alignment horizontal="center"/>
      <protection/>
    </xf>
    <xf numFmtId="0" fontId="69" fillId="35" borderId="20" xfId="59" applyFont="1" applyFill="1" applyBorder="1" applyAlignment="1">
      <alignment horizontal="center" vertical="center" wrapText="1"/>
      <protection/>
    </xf>
    <xf numFmtId="0" fontId="70" fillId="35" borderId="20" xfId="59" applyFont="1" applyFill="1" applyBorder="1" applyAlignment="1">
      <alignment horizontal="center" vertical="center" wrapText="1"/>
      <protection/>
    </xf>
    <xf numFmtId="179" fontId="70" fillId="35" borderId="20" xfId="59" applyNumberFormat="1" applyFont="1" applyFill="1" applyBorder="1" applyAlignment="1">
      <alignment horizontal="right"/>
      <protection/>
    </xf>
    <xf numFmtId="3" fontId="70" fillId="35" borderId="20" xfId="59" applyNumberFormat="1" applyFont="1" applyFill="1" applyBorder="1" applyAlignment="1">
      <alignment horizontal="right" wrapText="1"/>
      <protection/>
    </xf>
    <xf numFmtId="179" fontId="69" fillId="35" borderId="19" xfId="59" applyNumberFormat="1" applyFont="1" applyFill="1" applyBorder="1" applyAlignment="1">
      <alignment horizontal="right" wrapText="1"/>
      <protection/>
    </xf>
    <xf numFmtId="3" fontId="69" fillId="35" borderId="19" xfId="59" applyNumberFormat="1" applyFont="1" applyFill="1" applyBorder="1" applyAlignment="1">
      <alignment horizontal="right" wrapText="1"/>
      <protection/>
    </xf>
    <xf numFmtId="179" fontId="69" fillId="35" borderId="21" xfId="59" applyNumberFormat="1" applyFont="1" applyFill="1" applyBorder="1" applyAlignment="1">
      <alignment horizontal="right" wrapText="1"/>
      <protection/>
    </xf>
    <xf numFmtId="179" fontId="69" fillId="35" borderId="21" xfId="59" applyNumberFormat="1" applyFont="1" applyFill="1" applyBorder="1" applyAlignment="1">
      <alignment horizontal="right"/>
      <protection/>
    </xf>
    <xf numFmtId="3" fontId="69" fillId="35" borderId="21" xfId="59" applyNumberFormat="1" applyFont="1" applyFill="1" applyBorder="1" applyAlignment="1">
      <alignment horizontal="right" wrapText="1"/>
      <protection/>
    </xf>
    <xf numFmtId="179" fontId="69" fillId="35" borderId="20" xfId="59" applyNumberFormat="1" applyFont="1" applyFill="1" applyBorder="1" applyAlignment="1">
      <alignment horizontal="right" wrapText="1"/>
      <protection/>
    </xf>
    <xf numFmtId="179" fontId="69" fillId="35" borderId="20" xfId="59" applyNumberFormat="1" applyFont="1" applyFill="1" applyBorder="1" applyAlignment="1">
      <alignment horizontal="right"/>
      <protection/>
    </xf>
    <xf numFmtId="3" fontId="69" fillId="35" borderId="20" xfId="59" applyNumberFormat="1" applyFont="1" applyFill="1" applyBorder="1" applyAlignment="1">
      <alignment horizontal="right" wrapText="1"/>
      <protection/>
    </xf>
    <xf numFmtId="0" fontId="70" fillId="35" borderId="20" xfId="59" applyFont="1" applyFill="1" applyBorder="1" applyAlignment="1">
      <alignment horizontal="left" vertical="center" wrapText="1"/>
      <protection/>
    </xf>
    <xf numFmtId="4" fontId="69" fillId="35" borderId="20" xfId="59" applyNumberFormat="1" applyFont="1" applyFill="1" applyBorder="1">
      <alignment/>
      <protection/>
    </xf>
    <xf numFmtId="0" fontId="69" fillId="35" borderId="20" xfId="59" applyFont="1" applyFill="1" applyBorder="1">
      <alignment/>
      <protection/>
    </xf>
    <xf numFmtId="0" fontId="70" fillId="35" borderId="19" xfId="59" applyFont="1" applyFill="1" applyBorder="1" applyAlignment="1">
      <alignment horizontal="center" vertical="center" wrapText="1"/>
      <protection/>
    </xf>
    <xf numFmtId="0" fontId="69" fillId="35" borderId="19" xfId="59" applyFont="1" applyFill="1" applyBorder="1" applyAlignment="1">
      <alignment horizontal="center" wrapText="1"/>
      <protection/>
    </xf>
    <xf numFmtId="2" fontId="70" fillId="35" borderId="19" xfId="59" applyNumberFormat="1" applyFont="1" applyFill="1" applyBorder="1" applyAlignment="1">
      <alignment vertical="center" wrapText="1"/>
      <protection/>
    </xf>
    <xf numFmtId="0" fontId="49" fillId="0" borderId="19" xfId="59" applyBorder="1" applyAlignment="1">
      <alignment wrapText="1"/>
      <protection/>
    </xf>
    <xf numFmtId="49" fontId="70" fillId="35" borderId="19" xfId="59" applyNumberFormat="1" applyFont="1" applyFill="1" applyBorder="1" applyAlignment="1">
      <alignment horizontal="left" wrapText="1"/>
      <protection/>
    </xf>
    <xf numFmtId="0" fontId="70" fillId="35" borderId="19" xfId="59" applyFont="1" applyFill="1" applyBorder="1" applyAlignment="1">
      <alignment horizontal="center" wrapText="1"/>
      <protection/>
    </xf>
    <xf numFmtId="0" fontId="69" fillId="35" borderId="19" xfId="59" applyFont="1" applyFill="1" applyBorder="1" applyAlignment="1">
      <alignment horizontal="center" vertical="top" wrapText="1"/>
      <protection/>
    </xf>
    <xf numFmtId="2" fontId="69" fillId="35" borderId="19" xfId="59" applyNumberFormat="1" applyFont="1" applyFill="1" applyBorder="1" applyAlignment="1">
      <alignment vertical="top" wrapText="1"/>
      <protection/>
    </xf>
    <xf numFmtId="0" fontId="49" fillId="35" borderId="19" xfId="59" applyFill="1" applyBorder="1">
      <alignment/>
      <protection/>
    </xf>
    <xf numFmtId="1" fontId="69" fillId="35" borderId="19" xfId="59" applyNumberFormat="1" applyFont="1" applyFill="1" applyBorder="1" applyAlignment="1">
      <alignment vertical="top" wrapText="1"/>
      <protection/>
    </xf>
    <xf numFmtId="0" fontId="69" fillId="35" borderId="19" xfId="59" applyFont="1" applyFill="1" applyBorder="1" applyAlignment="1">
      <alignment horizontal="center"/>
      <protection/>
    </xf>
    <xf numFmtId="0" fontId="70" fillId="35" borderId="19" xfId="59" applyFont="1" applyFill="1" applyBorder="1" applyAlignment="1">
      <alignment horizontal="right"/>
      <protection/>
    </xf>
    <xf numFmtId="0" fontId="70" fillId="35" borderId="19" xfId="59" applyFont="1" applyFill="1" applyBorder="1" applyAlignment="1">
      <alignment horizontal="center"/>
      <protection/>
    </xf>
    <xf numFmtId="2" fontId="70" fillId="35" borderId="19" xfId="59" applyNumberFormat="1" applyFont="1" applyFill="1" applyBorder="1">
      <alignment/>
      <protection/>
    </xf>
    <xf numFmtId="0" fontId="60" fillId="35" borderId="19" xfId="59" applyFont="1" applyFill="1" applyBorder="1">
      <alignment/>
      <protection/>
    </xf>
    <xf numFmtId="178" fontId="69" fillId="35" borderId="19" xfId="59" applyNumberFormat="1" applyFont="1" applyFill="1" applyBorder="1" applyAlignment="1">
      <alignment horizontal="center"/>
      <protection/>
    </xf>
    <xf numFmtId="2" fontId="69" fillId="35" borderId="19" xfId="59" applyNumberFormat="1" applyFont="1" applyFill="1" applyBorder="1">
      <alignment/>
      <protection/>
    </xf>
    <xf numFmtId="0" fontId="70" fillId="35" borderId="19" xfId="59" applyFont="1" applyFill="1" applyBorder="1">
      <alignment/>
      <protection/>
    </xf>
    <xf numFmtId="0" fontId="70" fillId="35" borderId="19" xfId="59" applyFont="1" applyFill="1" applyBorder="1" applyAlignment="1">
      <alignment horizontal="left" vertical="top" wrapText="1"/>
      <protection/>
    </xf>
    <xf numFmtId="0" fontId="70" fillId="35" borderId="19" xfId="59" applyFont="1" applyFill="1" applyBorder="1" applyAlignment="1">
      <alignment horizontal="right" vertical="top" wrapText="1"/>
      <protection/>
    </xf>
    <xf numFmtId="0" fontId="69" fillId="35" borderId="19" xfId="59" applyFont="1" applyFill="1" applyBorder="1" applyAlignment="1">
      <alignment horizontal="left" vertical="top" wrapText="1"/>
      <protection/>
    </xf>
    <xf numFmtId="2" fontId="60" fillId="35" borderId="19" xfId="59" applyNumberFormat="1" applyFont="1" applyFill="1" applyBorder="1">
      <alignment/>
      <protection/>
    </xf>
    <xf numFmtId="49" fontId="60" fillId="35" borderId="19" xfId="59" applyNumberFormat="1" applyFont="1" applyFill="1" applyBorder="1" applyAlignment="1">
      <alignment horizontal="center"/>
      <protection/>
    </xf>
    <xf numFmtId="0" fontId="69" fillId="35" borderId="19" xfId="59" applyFont="1" applyFill="1" applyBorder="1">
      <alignment/>
      <protection/>
    </xf>
    <xf numFmtId="0" fontId="0" fillId="0" borderId="19" xfId="0" applyBorder="1" applyAlignment="1">
      <alignment/>
    </xf>
    <xf numFmtId="0" fontId="0" fillId="0" borderId="19" xfId="0" applyBorder="1" applyAlignment="1">
      <alignment wrapText="1"/>
    </xf>
    <xf numFmtId="2" fontId="0" fillId="0" borderId="19" xfId="0" applyNumberFormat="1" applyBorder="1" applyAlignment="1">
      <alignment/>
    </xf>
    <xf numFmtId="2" fontId="22" fillId="0" borderId="19" xfId="0" applyNumberFormat="1" applyFont="1" applyBorder="1" applyAlignment="1">
      <alignment/>
    </xf>
    <xf numFmtId="0" fontId="69" fillId="35" borderId="19" xfId="59" applyFont="1" applyFill="1" applyBorder="1" applyAlignment="1">
      <alignment vertical="center" wrapText="1"/>
      <protection/>
    </xf>
    <xf numFmtId="2" fontId="69" fillId="35" borderId="19" xfId="59" applyNumberFormat="1" applyFont="1" applyFill="1" applyBorder="1" applyAlignment="1">
      <alignment horizontal="right" vertical="center" wrapText="1"/>
      <protection/>
    </xf>
    <xf numFmtId="0" fontId="70" fillId="35" borderId="19" xfId="59" applyFont="1" applyFill="1" applyBorder="1" applyAlignment="1">
      <alignment vertical="center" wrapText="1"/>
      <protection/>
    </xf>
    <xf numFmtId="1" fontId="69" fillId="35" borderId="19" xfId="59" applyNumberFormat="1" applyFont="1" applyFill="1" applyBorder="1" applyAlignment="1">
      <alignment horizontal="center" vertical="center" wrapText="1"/>
      <protection/>
    </xf>
    <xf numFmtId="2" fontId="70" fillId="35" borderId="19" xfId="59" applyNumberFormat="1" applyFont="1" applyFill="1" applyBorder="1" applyAlignment="1">
      <alignment horizontal="right" vertical="center" wrapText="1"/>
      <protection/>
    </xf>
    <xf numFmtId="0" fontId="69" fillId="0" borderId="19" xfId="59" applyFont="1" applyFill="1" applyBorder="1" applyAlignment="1">
      <alignment vertical="center" wrapText="1"/>
      <protection/>
    </xf>
    <xf numFmtId="49" fontId="70" fillId="35" borderId="19" xfId="59" applyNumberFormat="1" applyFont="1" applyFill="1" applyBorder="1" applyAlignment="1">
      <alignment horizontal="center" vertical="center" wrapText="1"/>
      <protection/>
    </xf>
    <xf numFmtId="0" fontId="69" fillId="0" borderId="25" xfId="59" applyFont="1" applyBorder="1" applyAlignment="1">
      <alignment vertical="center" wrapText="1"/>
      <protection/>
    </xf>
    <xf numFmtId="0" fontId="70" fillId="0" borderId="25" xfId="59" applyFont="1" applyBorder="1" applyAlignment="1">
      <alignment vertical="center" wrapText="1"/>
      <protection/>
    </xf>
    <xf numFmtId="0" fontId="70" fillId="0" borderId="25" xfId="59" applyFont="1" applyBorder="1" applyAlignment="1">
      <alignment horizontal="center" vertical="center" wrapText="1"/>
      <protection/>
    </xf>
    <xf numFmtId="2" fontId="70" fillId="34" borderId="25" xfId="59" applyNumberFormat="1" applyFont="1" applyFill="1" applyBorder="1" applyAlignment="1">
      <alignment vertical="center" wrapText="1"/>
      <protection/>
    </xf>
    <xf numFmtId="0" fontId="49" fillId="0" borderId="25" xfId="59" applyBorder="1">
      <alignment/>
      <protection/>
    </xf>
    <xf numFmtId="0" fontId="60" fillId="0" borderId="25" xfId="59" applyFont="1" applyBorder="1">
      <alignment/>
      <protection/>
    </xf>
    <xf numFmtId="2" fontId="60" fillId="0" borderId="25" xfId="59" applyNumberFormat="1" applyFont="1" applyBorder="1">
      <alignment/>
      <protection/>
    </xf>
    <xf numFmtId="0" fontId="49" fillId="0" borderId="26" xfId="59" applyBorder="1">
      <alignment/>
      <protection/>
    </xf>
    <xf numFmtId="0" fontId="60" fillId="35" borderId="27" xfId="59" applyFont="1" applyFill="1" applyBorder="1">
      <alignment/>
      <protection/>
    </xf>
    <xf numFmtId="0" fontId="49" fillId="35" borderId="27" xfId="59" applyFill="1" applyBorder="1">
      <alignment/>
      <protection/>
    </xf>
    <xf numFmtId="2" fontId="60" fillId="35" borderId="27" xfId="59" applyNumberFormat="1" applyFont="1" applyFill="1" applyBorder="1">
      <alignment/>
      <protection/>
    </xf>
    <xf numFmtId="0" fontId="60" fillId="35" borderId="28" xfId="59" applyFont="1" applyFill="1" applyBorder="1">
      <alignment/>
      <protection/>
    </xf>
    <xf numFmtId="0" fontId="69" fillId="0" borderId="25" xfId="59" applyFont="1" applyBorder="1">
      <alignment/>
      <protection/>
    </xf>
    <xf numFmtId="0" fontId="70" fillId="0" borderId="25" xfId="59" applyFont="1" applyBorder="1">
      <alignment/>
      <protection/>
    </xf>
    <xf numFmtId="0" fontId="69" fillId="0" borderId="26" xfId="59" applyFont="1" applyBorder="1">
      <alignment/>
      <protection/>
    </xf>
    <xf numFmtId="0" fontId="69" fillId="0" borderId="27" xfId="59" applyFont="1" applyBorder="1">
      <alignment/>
      <protection/>
    </xf>
    <xf numFmtId="0" fontId="70" fillId="0" borderId="27" xfId="59" applyFont="1" applyBorder="1">
      <alignment/>
      <protection/>
    </xf>
    <xf numFmtId="2" fontId="70" fillId="0" borderId="25" xfId="59" applyNumberFormat="1" applyFont="1" applyBorder="1" applyAlignment="1">
      <alignment horizontal="right" vertical="center" wrapText="1"/>
      <protection/>
    </xf>
    <xf numFmtId="0" fontId="70" fillId="0" borderId="29" xfId="59" applyFont="1" applyBorder="1">
      <alignment/>
      <protection/>
    </xf>
    <xf numFmtId="0" fontId="69" fillId="0" borderId="30" xfId="59" applyFont="1" applyBorder="1">
      <alignment/>
      <protection/>
    </xf>
    <xf numFmtId="2" fontId="70" fillId="0" borderId="29" xfId="59" applyNumberFormat="1" applyFont="1" applyBorder="1">
      <alignment/>
      <protection/>
    </xf>
    <xf numFmtId="179" fontId="70" fillId="35" borderId="19" xfId="59" applyNumberFormat="1" applyFont="1" applyFill="1" applyBorder="1">
      <alignment/>
      <protection/>
    </xf>
    <xf numFmtId="0" fontId="69" fillId="0" borderId="31" xfId="59" applyFont="1" applyBorder="1" applyAlignment="1">
      <alignment horizontal="center" vertical="center" wrapText="1"/>
      <protection/>
    </xf>
    <xf numFmtId="2" fontId="70" fillId="9" borderId="19" xfId="59" applyNumberFormat="1" applyFont="1" applyFill="1" applyBorder="1" applyAlignment="1">
      <alignment vertical="center" wrapText="1"/>
      <protection/>
    </xf>
    <xf numFmtId="4" fontId="70" fillId="9" borderId="19" xfId="59" applyNumberFormat="1" applyFont="1" applyFill="1" applyBorder="1" applyAlignment="1">
      <alignment vertical="center" wrapText="1"/>
      <protection/>
    </xf>
    <xf numFmtId="0" fontId="69" fillId="0" borderId="20" xfId="59" applyFont="1" applyBorder="1" applyAlignment="1">
      <alignment horizontal="center" vertical="center"/>
      <protection/>
    </xf>
    <xf numFmtId="2" fontId="1" fillId="0" borderId="19" xfId="0" applyNumberFormat="1" applyFont="1" applyBorder="1" applyAlignment="1">
      <alignment horizontal="left"/>
    </xf>
    <xf numFmtId="0" fontId="69" fillId="0" borderId="32" xfId="59" applyFont="1" applyBorder="1">
      <alignment/>
      <protection/>
    </xf>
    <xf numFmtId="0" fontId="70" fillId="0" borderId="33" xfId="59" applyFont="1" applyBorder="1">
      <alignment/>
      <protection/>
    </xf>
    <xf numFmtId="0" fontId="69" fillId="0" borderId="33" xfId="59" applyFont="1" applyBorder="1">
      <alignment/>
      <protection/>
    </xf>
    <xf numFmtId="2" fontId="70" fillId="35" borderId="19" xfId="59" applyNumberFormat="1" applyFont="1" applyFill="1" applyBorder="1" applyAlignment="1">
      <alignment horizontal="center" vertical="center" wrapText="1"/>
      <protection/>
    </xf>
    <xf numFmtId="2" fontId="15" fillId="0" borderId="0" xfId="0" applyNumberFormat="1" applyFont="1" applyBorder="1" applyAlignment="1">
      <alignment horizontal="center"/>
    </xf>
    <xf numFmtId="2" fontId="7" fillId="0" borderId="19" xfId="0" applyNumberFormat="1" applyFont="1" applyBorder="1" applyAlignment="1">
      <alignment horizontal="left"/>
    </xf>
    <xf numFmtId="0" fontId="7" fillId="0" borderId="19" xfId="0" applyNumberFormat="1" applyFont="1" applyBorder="1" applyAlignment="1">
      <alignment horizontal="left"/>
    </xf>
    <xf numFmtId="0" fontId="5" fillId="0" borderId="19" xfId="0" applyNumberFormat="1" applyFont="1" applyBorder="1" applyAlignment="1">
      <alignment horizontal="left"/>
    </xf>
    <xf numFmtId="0" fontId="70" fillId="0" borderId="0" xfId="59" applyFont="1" applyAlignment="1">
      <alignment horizontal="center"/>
      <protection/>
    </xf>
    <xf numFmtId="0" fontId="60" fillId="36" borderId="19" xfId="59" applyFont="1" applyFill="1" applyBorder="1">
      <alignment/>
      <protection/>
    </xf>
    <xf numFmtId="0" fontId="49" fillId="36" borderId="19" xfId="59" applyFill="1" applyBorder="1">
      <alignment/>
      <protection/>
    </xf>
    <xf numFmtId="2" fontId="60" fillId="36" borderId="19" xfId="59" applyNumberFormat="1" applyFont="1" applyFill="1" applyBorder="1">
      <alignment/>
      <protection/>
    </xf>
    <xf numFmtId="0" fontId="49" fillId="0" borderId="20" xfId="59" applyBorder="1" applyAlignment="1">
      <alignment wrapText="1"/>
      <protection/>
    </xf>
    <xf numFmtId="1" fontId="69" fillId="0" borderId="19" xfId="59" applyNumberFormat="1" applyFont="1" applyBorder="1" applyAlignment="1">
      <alignment horizontal="right"/>
      <protection/>
    </xf>
    <xf numFmtId="0" fontId="69" fillId="0" borderId="19" xfId="59" applyFont="1" applyBorder="1" applyAlignment="1">
      <alignment horizontal="right" vertical="top"/>
      <protection/>
    </xf>
    <xf numFmtId="0" fontId="69" fillId="0" borderId="19" xfId="59" applyFont="1" applyBorder="1" applyAlignment="1">
      <alignment horizontal="right" wrapText="1"/>
      <protection/>
    </xf>
    <xf numFmtId="0" fontId="49" fillId="0" borderId="20" xfId="59" applyBorder="1" applyAlignment="1">
      <alignment horizontal="center" wrapText="1"/>
      <protection/>
    </xf>
    <xf numFmtId="0" fontId="21" fillId="0" borderId="0" xfId="0" applyFont="1" applyAlignment="1">
      <alignment/>
    </xf>
    <xf numFmtId="0" fontId="20" fillId="0" borderId="0" xfId="0" applyFont="1" applyAlignment="1">
      <alignment/>
    </xf>
    <xf numFmtId="0" fontId="20" fillId="0" borderId="19" xfId="0" applyFont="1" applyBorder="1" applyAlignment="1">
      <alignment horizontal="center"/>
    </xf>
    <xf numFmtId="0" fontId="20" fillId="0" borderId="19" xfId="0" applyFont="1" applyBorder="1" applyAlignment="1">
      <alignment horizontal="center" wrapText="1"/>
    </xf>
    <xf numFmtId="0" fontId="20" fillId="0" borderId="34" xfId="0" applyFont="1" applyBorder="1" applyAlignment="1">
      <alignment horizontal="center" wrapText="1"/>
    </xf>
    <xf numFmtId="0" fontId="20" fillId="0" borderId="34" xfId="0" applyFont="1" applyBorder="1" applyAlignment="1">
      <alignment horizontal="center"/>
    </xf>
    <xf numFmtId="0" fontId="20" fillId="0" borderId="19" xfId="0" applyFont="1" applyBorder="1" applyAlignment="1">
      <alignment/>
    </xf>
    <xf numFmtId="49" fontId="21" fillId="0" borderId="19" xfId="0" applyNumberFormat="1" applyFont="1" applyBorder="1" applyAlignment="1">
      <alignment horizontal="center"/>
    </xf>
    <xf numFmtId="0" fontId="20" fillId="0" borderId="34" xfId="0" applyFont="1" applyBorder="1" applyAlignment="1">
      <alignment/>
    </xf>
    <xf numFmtId="0" fontId="20" fillId="0" borderId="19" xfId="0" applyFont="1" applyBorder="1" applyAlignment="1">
      <alignment wrapText="1"/>
    </xf>
    <xf numFmtId="3" fontId="20" fillId="0" borderId="19" xfId="0" applyNumberFormat="1" applyFont="1" applyBorder="1" applyAlignment="1">
      <alignment/>
    </xf>
    <xf numFmtId="2" fontId="20" fillId="0" borderId="34" xfId="0" applyNumberFormat="1" applyFont="1" applyBorder="1" applyAlignment="1">
      <alignment/>
    </xf>
    <xf numFmtId="2" fontId="21" fillId="0" borderId="34" xfId="0" applyNumberFormat="1" applyFont="1" applyBorder="1" applyAlignment="1">
      <alignment/>
    </xf>
    <xf numFmtId="183" fontId="0" fillId="0" borderId="0" xfId="0" applyNumberFormat="1" applyAlignment="1">
      <alignment/>
    </xf>
    <xf numFmtId="4" fontId="20" fillId="0" borderId="34" xfId="0" applyNumberFormat="1" applyFont="1" applyBorder="1" applyAlignment="1">
      <alignment/>
    </xf>
    <xf numFmtId="4" fontId="21" fillId="0" borderId="34" xfId="0" applyNumberFormat="1" applyFont="1" applyBorder="1" applyAlignment="1">
      <alignment/>
    </xf>
    <xf numFmtId="0" fontId="0" fillId="0" borderId="0" xfId="0" applyBorder="1" applyAlignment="1">
      <alignment/>
    </xf>
    <xf numFmtId="0" fontId="20" fillId="0" borderId="20" xfId="0" applyFont="1" applyBorder="1" applyAlignment="1">
      <alignment horizontal="center"/>
    </xf>
    <xf numFmtId="0" fontId="20" fillId="0" borderId="20" xfId="0" applyFont="1" applyBorder="1" applyAlignment="1">
      <alignment horizontal="center" wrapText="1"/>
    </xf>
    <xf numFmtId="0" fontId="20" fillId="0" borderId="35" xfId="0" applyFont="1" applyBorder="1" applyAlignment="1">
      <alignment horizontal="center" wrapText="1"/>
    </xf>
    <xf numFmtId="0" fontId="0" fillId="0" borderId="20" xfId="0" applyBorder="1" applyAlignment="1">
      <alignment wrapText="1"/>
    </xf>
    <xf numFmtId="0" fontId="70" fillId="0" borderId="36" xfId="59" applyFont="1" applyBorder="1">
      <alignment/>
      <protection/>
    </xf>
    <xf numFmtId="179" fontId="70" fillId="35" borderId="25" xfId="59" applyNumberFormat="1" applyFont="1" applyFill="1" applyBorder="1" applyAlignment="1">
      <alignment horizontal="right"/>
      <protection/>
    </xf>
    <xf numFmtId="3" fontId="70" fillId="35" borderId="25" xfId="59" applyNumberFormat="1" applyFont="1" applyFill="1" applyBorder="1" applyAlignment="1">
      <alignment horizontal="right" wrapText="1"/>
      <protection/>
    </xf>
    <xf numFmtId="179" fontId="70" fillId="0" borderId="19" xfId="59" applyNumberFormat="1" applyFont="1" applyFill="1" applyBorder="1" applyAlignment="1">
      <alignment horizontal="right"/>
      <protection/>
    </xf>
    <xf numFmtId="0" fontId="69" fillId="0" borderId="19" xfId="59" applyFont="1" applyFill="1" applyBorder="1" applyAlignment="1">
      <alignment horizontal="left" vertical="center" wrapText="1"/>
      <protection/>
    </xf>
    <xf numFmtId="179" fontId="69" fillId="0" borderId="19" xfId="59" applyNumberFormat="1" applyFont="1" applyFill="1" applyBorder="1" applyAlignment="1">
      <alignment horizontal="right"/>
      <protection/>
    </xf>
    <xf numFmtId="3" fontId="69" fillId="0" borderId="19" xfId="59" applyNumberFormat="1" applyFont="1" applyFill="1" applyBorder="1" applyAlignment="1">
      <alignment horizontal="right" wrapText="1"/>
      <protection/>
    </xf>
    <xf numFmtId="179" fontId="70" fillId="35" borderId="20" xfId="59" applyNumberFormat="1" applyFont="1" applyFill="1" applyBorder="1">
      <alignment/>
      <protection/>
    </xf>
    <xf numFmtId="49" fontId="70" fillId="35" borderId="25" xfId="59" applyNumberFormat="1" applyFont="1" applyFill="1" applyBorder="1" applyAlignment="1">
      <alignment horizontal="left" vertical="center" wrapText="1"/>
      <protection/>
    </xf>
    <xf numFmtId="0" fontId="70" fillId="36" borderId="19" xfId="59" applyFont="1" applyFill="1" applyBorder="1">
      <alignment/>
      <protection/>
    </xf>
    <xf numFmtId="0" fontId="69" fillId="36" borderId="19" xfId="59" applyFont="1" applyFill="1" applyBorder="1">
      <alignment/>
      <protection/>
    </xf>
    <xf numFmtId="2" fontId="70" fillId="36" borderId="19" xfId="59" applyNumberFormat="1" applyFont="1" applyFill="1" applyBorder="1">
      <alignment/>
      <protection/>
    </xf>
    <xf numFmtId="0" fontId="49" fillId="0" borderId="19" xfId="59" applyFill="1" applyBorder="1">
      <alignment/>
      <protection/>
    </xf>
    <xf numFmtId="0" fontId="49" fillId="0" borderId="19" xfId="59" applyFont="1" applyFill="1" applyBorder="1">
      <alignment/>
      <protection/>
    </xf>
    <xf numFmtId="49" fontId="60" fillId="0" borderId="19" xfId="59" applyNumberFormat="1" applyFont="1" applyFill="1" applyBorder="1">
      <alignment/>
      <protection/>
    </xf>
    <xf numFmtId="49" fontId="60" fillId="0" borderId="19" xfId="59" applyNumberFormat="1" applyFont="1" applyFill="1" applyBorder="1" applyAlignment="1">
      <alignment wrapText="1"/>
      <protection/>
    </xf>
    <xf numFmtId="49" fontId="49" fillId="0" borderId="19" xfId="59" applyNumberFormat="1" applyFont="1" applyFill="1" applyBorder="1" applyAlignment="1">
      <alignment wrapText="1"/>
      <protection/>
    </xf>
    <xf numFmtId="0" fontId="75" fillId="0" borderId="19" xfId="59" applyFont="1" applyFill="1" applyBorder="1" applyAlignment="1">
      <alignment horizontal="right"/>
      <protection/>
    </xf>
    <xf numFmtId="0" fontId="74" fillId="0" borderId="19" xfId="59" applyFont="1" applyFill="1" applyBorder="1" applyAlignment="1">
      <alignment horizontal="right"/>
      <protection/>
    </xf>
    <xf numFmtId="0" fontId="74" fillId="35" borderId="19" xfId="59" applyFont="1" applyFill="1" applyBorder="1" applyAlignment="1">
      <alignment horizontal="right"/>
      <protection/>
    </xf>
    <xf numFmtId="49" fontId="60" fillId="35" borderId="19" xfId="59" applyNumberFormat="1" applyFont="1" applyFill="1" applyBorder="1" applyAlignment="1">
      <alignment horizontal="center" wrapText="1"/>
      <protection/>
    </xf>
    <xf numFmtId="4" fontId="1" fillId="0" borderId="0" xfId="0" applyNumberFormat="1" applyFont="1" applyBorder="1" applyAlignment="1">
      <alignment horizontal="left"/>
    </xf>
    <xf numFmtId="4" fontId="14" fillId="0" borderId="19" xfId="0" applyNumberFormat="1" applyFont="1" applyBorder="1" applyAlignment="1">
      <alignment horizontal="center"/>
    </xf>
    <xf numFmtId="4" fontId="21" fillId="0" borderId="19" xfId="0" applyNumberFormat="1" applyFont="1" applyBorder="1" applyAlignment="1">
      <alignment horizontal="center"/>
    </xf>
    <xf numFmtId="4" fontId="20" fillId="0" borderId="19" xfId="0" applyNumberFormat="1" applyFont="1" applyBorder="1" applyAlignment="1">
      <alignment horizontal="center"/>
    </xf>
    <xf numFmtId="4" fontId="14" fillId="0" borderId="19" xfId="0" applyNumberFormat="1" applyFont="1" applyBorder="1" applyAlignment="1">
      <alignment horizontal="center" vertical="center"/>
    </xf>
    <xf numFmtId="0" fontId="76" fillId="0" borderId="0" xfId="0" applyNumberFormat="1" applyFont="1" applyBorder="1" applyAlignment="1">
      <alignment horizontal="left"/>
    </xf>
    <xf numFmtId="4" fontId="69" fillId="35" borderId="19" xfId="59" applyNumberFormat="1" applyFont="1" applyFill="1" applyBorder="1" applyAlignment="1">
      <alignment horizontal="center"/>
      <protection/>
    </xf>
    <xf numFmtId="4" fontId="49" fillId="35" borderId="19" xfId="59" applyNumberFormat="1" applyFill="1" applyBorder="1">
      <alignment/>
      <protection/>
    </xf>
    <xf numFmtId="4" fontId="49" fillId="0" borderId="19" xfId="59" applyNumberFormat="1" applyBorder="1">
      <alignment/>
      <protection/>
    </xf>
    <xf numFmtId="4" fontId="70" fillId="0" borderId="19" xfId="59" applyNumberFormat="1" applyFont="1" applyBorder="1" applyAlignment="1">
      <alignment horizontal="right"/>
      <protection/>
    </xf>
    <xf numFmtId="4" fontId="69" fillId="35" borderId="19" xfId="59" applyNumberFormat="1" applyFont="1" applyFill="1" applyBorder="1">
      <alignment/>
      <protection/>
    </xf>
    <xf numFmtId="4" fontId="69" fillId="0" borderId="19" xfId="59" applyNumberFormat="1" applyFont="1" applyBorder="1">
      <alignment/>
      <protection/>
    </xf>
    <xf numFmtId="4" fontId="70" fillId="35" borderId="19" xfId="59" applyNumberFormat="1" applyFont="1" applyFill="1" applyBorder="1">
      <alignment/>
      <protection/>
    </xf>
    <xf numFmtId="4" fontId="70" fillId="0" borderId="19" xfId="59" applyNumberFormat="1" applyFont="1" applyBorder="1">
      <alignment/>
      <protection/>
    </xf>
    <xf numFmtId="4" fontId="69" fillId="0" borderId="19" xfId="59" applyNumberFormat="1" applyFont="1" applyFill="1" applyBorder="1">
      <alignment/>
      <protection/>
    </xf>
    <xf numFmtId="4" fontId="49" fillId="0" borderId="19" xfId="59" applyNumberFormat="1" applyFill="1" applyBorder="1">
      <alignment/>
      <protection/>
    </xf>
    <xf numFmtId="4" fontId="60" fillId="35" borderId="19" xfId="59" applyNumberFormat="1" applyFont="1" applyFill="1" applyBorder="1">
      <alignment/>
      <protection/>
    </xf>
    <xf numFmtId="4" fontId="60" fillId="0" borderId="19" xfId="59" applyNumberFormat="1" applyFont="1" applyFill="1" applyBorder="1">
      <alignment/>
      <protection/>
    </xf>
    <xf numFmtId="4" fontId="49" fillId="0" borderId="19" xfId="59" applyNumberFormat="1" applyFont="1" applyFill="1" applyBorder="1">
      <alignment/>
      <protection/>
    </xf>
    <xf numFmtId="49" fontId="69" fillId="0" borderId="19" xfId="59" applyNumberFormat="1" applyFont="1" applyFill="1" applyBorder="1" applyAlignment="1">
      <alignment horizontal="left"/>
      <protection/>
    </xf>
    <xf numFmtId="0" fontId="49" fillId="0" borderId="19" xfId="59" applyFill="1" applyBorder="1" applyAlignment="1">
      <alignment horizontal="left"/>
      <protection/>
    </xf>
    <xf numFmtId="0" fontId="60" fillId="35" borderId="19" xfId="59" applyFont="1" applyFill="1" applyBorder="1" applyAlignment="1">
      <alignment wrapText="1"/>
      <protection/>
    </xf>
    <xf numFmtId="4" fontId="49" fillId="0" borderId="19" xfId="59" applyNumberFormat="1" applyBorder="1" applyAlignment="1">
      <alignment horizontal="center"/>
      <protection/>
    </xf>
    <xf numFmtId="4" fontId="60" fillId="35" borderId="19" xfId="59" applyNumberFormat="1" applyFont="1" applyFill="1" applyBorder="1" applyAlignment="1">
      <alignment horizontal="center"/>
      <protection/>
    </xf>
    <xf numFmtId="4" fontId="49" fillId="35" borderId="0" xfId="59" applyNumberFormat="1" applyFill="1" applyAlignment="1">
      <alignment horizontal="center"/>
      <protection/>
    </xf>
    <xf numFmtId="0" fontId="49" fillId="0" borderId="19" xfId="59" applyBorder="1" applyAlignment="1">
      <alignment horizontal="center"/>
      <protection/>
    </xf>
    <xf numFmtId="2" fontId="49" fillId="0" borderId="19" xfId="59" applyNumberFormat="1" applyBorder="1" applyAlignment="1">
      <alignment horizontal="center"/>
      <protection/>
    </xf>
    <xf numFmtId="0" fontId="60" fillId="35" borderId="19" xfId="59" applyFont="1" applyFill="1" applyBorder="1" applyAlignment="1">
      <alignment horizontal="center"/>
      <protection/>
    </xf>
    <xf numFmtId="2" fontId="60" fillId="35" borderId="19" xfId="59" applyNumberFormat="1" applyFont="1" applyFill="1" applyBorder="1" applyAlignment="1">
      <alignment horizontal="center"/>
      <protection/>
    </xf>
    <xf numFmtId="4" fontId="49" fillId="0" borderId="19" xfId="59" applyNumberFormat="1" applyBorder="1" applyAlignment="1">
      <alignment horizontal="right"/>
      <protection/>
    </xf>
    <xf numFmtId="4" fontId="60" fillId="35" borderId="19" xfId="59" applyNumberFormat="1" applyFont="1" applyFill="1" applyBorder="1" applyAlignment="1">
      <alignment horizontal="right"/>
      <protection/>
    </xf>
    <xf numFmtId="4" fontId="70" fillId="34" borderId="19" xfId="59" applyNumberFormat="1" applyFont="1" applyFill="1" applyBorder="1" applyAlignment="1">
      <alignment vertical="center" wrapText="1"/>
      <protection/>
    </xf>
    <xf numFmtId="4" fontId="69" fillId="0" borderId="19" xfId="59" applyNumberFormat="1" applyFont="1" applyBorder="1" applyAlignment="1">
      <alignment vertical="top" wrapText="1"/>
      <protection/>
    </xf>
    <xf numFmtId="4" fontId="70" fillId="0" borderId="19" xfId="59" applyNumberFormat="1" applyFont="1" applyBorder="1" applyAlignment="1">
      <alignment wrapText="1"/>
      <protection/>
    </xf>
    <xf numFmtId="4" fontId="60" fillId="0" borderId="19" xfId="59" applyNumberFormat="1" applyFont="1" applyBorder="1">
      <alignment/>
      <protection/>
    </xf>
    <xf numFmtId="4" fontId="69" fillId="0" borderId="20" xfId="59" applyNumberFormat="1" applyFont="1" applyBorder="1" applyAlignment="1">
      <alignment horizontal="center" vertical="center" wrapText="1"/>
      <protection/>
    </xf>
    <xf numFmtId="4" fontId="69" fillId="0" borderId="19" xfId="59" applyNumberFormat="1" applyFont="1" applyBorder="1" applyAlignment="1">
      <alignment horizontal="center" vertical="center" wrapText="1"/>
      <protection/>
    </xf>
    <xf numFmtId="4" fontId="70" fillId="0" borderId="19" xfId="59" applyNumberFormat="1" applyFont="1" applyBorder="1" applyAlignment="1">
      <alignment horizontal="center" vertical="center" wrapText="1"/>
      <protection/>
    </xf>
    <xf numFmtId="4" fontId="69" fillId="35" borderId="19" xfId="59" applyNumberFormat="1" applyFont="1" applyFill="1" applyBorder="1" applyAlignment="1">
      <alignment horizontal="center" vertical="center" wrapText="1"/>
      <protection/>
    </xf>
    <xf numFmtId="4" fontId="69" fillId="0" borderId="0" xfId="59" applyNumberFormat="1" applyFont="1" applyAlignment="1">
      <alignment horizontal="center"/>
      <protection/>
    </xf>
    <xf numFmtId="4" fontId="69" fillId="0" borderId="19" xfId="59" applyNumberFormat="1" applyFont="1" applyBorder="1" applyAlignment="1">
      <alignment horizontal="center"/>
      <protection/>
    </xf>
    <xf numFmtId="4" fontId="70" fillId="0" borderId="19" xfId="59" applyNumberFormat="1" applyFont="1" applyBorder="1" applyAlignment="1">
      <alignment horizontal="center"/>
      <protection/>
    </xf>
    <xf numFmtId="4" fontId="70" fillId="0" borderId="25" xfId="59" applyNumberFormat="1" applyFont="1" applyBorder="1" applyAlignment="1">
      <alignment horizontal="center"/>
      <protection/>
    </xf>
    <xf numFmtId="4" fontId="69" fillId="0" borderId="25" xfId="59" applyNumberFormat="1" applyFont="1" applyBorder="1" applyAlignment="1">
      <alignment horizontal="center"/>
      <protection/>
    </xf>
    <xf numFmtId="4" fontId="70" fillId="0" borderId="37" xfId="59" applyNumberFormat="1" applyFont="1" applyBorder="1" applyAlignment="1">
      <alignment horizontal="center"/>
      <protection/>
    </xf>
    <xf numFmtId="0" fontId="49" fillId="0" borderId="19" xfId="59" applyBorder="1" applyAlignment="1">
      <alignment horizontal="right"/>
      <protection/>
    </xf>
    <xf numFmtId="0" fontId="60" fillId="35" borderId="19" xfId="59" applyFont="1" applyFill="1" applyBorder="1" applyAlignment="1">
      <alignment horizontal="right"/>
      <protection/>
    </xf>
    <xf numFmtId="0" fontId="49" fillId="35" borderId="19" xfId="59" applyFill="1" applyBorder="1" applyAlignment="1">
      <alignment horizontal="right"/>
      <protection/>
    </xf>
    <xf numFmtId="0" fontId="70" fillId="2" borderId="0" xfId="59" applyFont="1" applyFill="1" applyBorder="1" applyAlignment="1">
      <alignment horizontal="center"/>
      <protection/>
    </xf>
    <xf numFmtId="0" fontId="69" fillId="0" borderId="0" xfId="59" applyFont="1" applyBorder="1" applyAlignment="1">
      <alignment horizontal="center" vertical="center" wrapText="1"/>
      <protection/>
    </xf>
    <xf numFmtId="0" fontId="69" fillId="35" borderId="0" xfId="59" applyFont="1" applyFill="1" applyBorder="1" applyAlignment="1">
      <alignment horizontal="center" vertical="center" wrapText="1"/>
      <protection/>
    </xf>
    <xf numFmtId="4" fontId="69" fillId="0" borderId="0" xfId="59" applyNumberFormat="1" applyFont="1" applyBorder="1" applyAlignment="1">
      <alignment horizontal="right" wrapText="1"/>
      <protection/>
    </xf>
    <xf numFmtId="3" fontId="70" fillId="35" borderId="0" xfId="59" applyNumberFormat="1" applyFont="1" applyFill="1" applyBorder="1" applyAlignment="1">
      <alignment horizontal="right" wrapText="1"/>
      <protection/>
    </xf>
    <xf numFmtId="3" fontId="69" fillId="0" borderId="0" xfId="59" applyNumberFormat="1" applyFont="1" applyBorder="1" applyAlignment="1">
      <alignment horizontal="right" wrapText="1"/>
      <protection/>
    </xf>
    <xf numFmtId="3" fontId="69" fillId="35" borderId="0" xfId="59" applyNumberFormat="1" applyFont="1" applyFill="1" applyBorder="1" applyAlignment="1">
      <alignment horizontal="right" wrapText="1"/>
      <protection/>
    </xf>
    <xf numFmtId="0" fontId="69" fillId="35" borderId="0" xfId="59" applyFont="1" applyFill="1" applyBorder="1">
      <alignment/>
      <protection/>
    </xf>
    <xf numFmtId="3" fontId="69" fillId="0" borderId="0" xfId="59" applyNumberFormat="1" applyFont="1" applyFill="1" applyBorder="1" applyAlignment="1">
      <alignment horizontal="right" wrapText="1"/>
      <protection/>
    </xf>
    <xf numFmtId="0" fontId="69" fillId="0" borderId="35" xfId="59" applyFont="1" applyBorder="1" applyAlignment="1">
      <alignment horizontal="center" vertical="center" wrapText="1"/>
      <protection/>
    </xf>
    <xf numFmtId="0" fontId="69" fillId="0" borderId="34" xfId="59" applyFont="1" applyBorder="1" applyAlignment="1">
      <alignment horizontal="center" vertical="center" wrapText="1"/>
      <protection/>
    </xf>
    <xf numFmtId="0" fontId="69" fillId="35" borderId="34" xfId="59" applyFont="1" applyFill="1" applyBorder="1" applyAlignment="1">
      <alignment horizontal="center" vertical="center" wrapText="1"/>
      <protection/>
    </xf>
    <xf numFmtId="4" fontId="69" fillId="0" borderId="34" xfId="59" applyNumberFormat="1" applyFont="1" applyBorder="1" applyAlignment="1">
      <alignment horizontal="right" wrapText="1"/>
      <protection/>
    </xf>
    <xf numFmtId="3" fontId="70" fillId="35" borderId="38" xfId="59" applyNumberFormat="1" applyFont="1" applyFill="1" applyBorder="1" applyAlignment="1">
      <alignment horizontal="right" wrapText="1"/>
      <protection/>
    </xf>
    <xf numFmtId="0" fontId="69" fillId="35" borderId="35" xfId="59" applyFont="1" applyFill="1" applyBorder="1" applyAlignment="1">
      <alignment horizontal="center" vertical="center" wrapText="1"/>
      <protection/>
    </xf>
    <xf numFmtId="3" fontId="69" fillId="0" borderId="34" xfId="59" applyNumberFormat="1" applyFont="1" applyBorder="1" applyAlignment="1">
      <alignment horizontal="right" wrapText="1"/>
      <protection/>
    </xf>
    <xf numFmtId="3" fontId="70" fillId="35" borderId="35" xfId="59" applyNumberFormat="1" applyFont="1" applyFill="1" applyBorder="1" applyAlignment="1">
      <alignment horizontal="right" wrapText="1"/>
      <protection/>
    </xf>
    <xf numFmtId="3" fontId="69" fillId="35" borderId="34" xfId="59" applyNumberFormat="1" applyFont="1" applyFill="1" applyBorder="1" applyAlignment="1">
      <alignment horizontal="right" wrapText="1"/>
      <protection/>
    </xf>
    <xf numFmtId="3" fontId="69" fillId="35" borderId="38" xfId="59" applyNumberFormat="1" applyFont="1" applyFill="1" applyBorder="1" applyAlignment="1">
      <alignment horizontal="right" wrapText="1"/>
      <protection/>
    </xf>
    <xf numFmtId="3" fontId="69" fillId="35" borderId="35" xfId="59" applyNumberFormat="1" applyFont="1" applyFill="1" applyBorder="1" applyAlignment="1">
      <alignment horizontal="right" wrapText="1"/>
      <protection/>
    </xf>
    <xf numFmtId="0" fontId="69" fillId="35" borderId="35" xfId="59" applyFont="1" applyFill="1" applyBorder="1">
      <alignment/>
      <protection/>
    </xf>
    <xf numFmtId="0" fontId="69" fillId="35" borderId="34" xfId="59" applyFont="1" applyFill="1" applyBorder="1">
      <alignment/>
      <protection/>
    </xf>
    <xf numFmtId="3" fontId="70" fillId="35" borderId="19" xfId="59" applyNumberFormat="1" applyFont="1" applyFill="1" applyBorder="1" applyAlignment="1">
      <alignment horizontal="right" wrapText="1"/>
      <protection/>
    </xf>
    <xf numFmtId="0" fontId="70" fillId="35" borderId="19" xfId="59" applyFont="1" applyFill="1" applyBorder="1" applyAlignment="1">
      <alignment/>
      <protection/>
    </xf>
    <xf numFmtId="0" fontId="70" fillId="35" borderId="19" xfId="59" applyFont="1" applyFill="1" applyBorder="1" applyAlignment="1">
      <alignment horizontal="right" wrapText="1"/>
      <protection/>
    </xf>
    <xf numFmtId="0" fontId="69" fillId="0" borderId="19" xfId="59" applyFont="1" applyFill="1" applyBorder="1" applyAlignment="1">
      <alignment horizontal="right" wrapText="1"/>
      <protection/>
    </xf>
    <xf numFmtId="0" fontId="69" fillId="35" borderId="19" xfId="59" applyFont="1" applyFill="1" applyBorder="1" applyAlignment="1">
      <alignment horizontal="right" wrapText="1"/>
      <protection/>
    </xf>
    <xf numFmtId="0" fontId="49" fillId="35" borderId="19" xfId="59" applyFill="1" applyBorder="1" applyAlignment="1">
      <alignment/>
      <protection/>
    </xf>
    <xf numFmtId="0" fontId="49" fillId="0" borderId="19" xfId="59" applyFill="1" applyBorder="1" applyAlignment="1">
      <alignment/>
      <protection/>
    </xf>
    <xf numFmtId="0" fontId="74" fillId="35" borderId="19" xfId="59" applyFont="1" applyFill="1" applyBorder="1" applyAlignment="1">
      <alignment/>
      <protection/>
    </xf>
    <xf numFmtId="0" fontId="75" fillId="0" borderId="19" xfId="59" applyFont="1" applyFill="1" applyBorder="1" applyAlignment="1">
      <alignment/>
      <protection/>
    </xf>
    <xf numFmtId="0" fontId="77" fillId="35" borderId="19" xfId="59" applyFont="1" applyFill="1" applyBorder="1" applyAlignment="1">
      <alignment/>
      <protection/>
    </xf>
    <xf numFmtId="4" fontId="70" fillId="35" borderId="21" xfId="59" applyNumberFormat="1" applyFont="1" applyFill="1" applyBorder="1" applyAlignment="1">
      <alignment horizontal="right"/>
      <protection/>
    </xf>
    <xf numFmtId="0" fontId="69" fillId="0" borderId="19" xfId="59" applyFont="1" applyFill="1" applyBorder="1" applyAlignment="1">
      <alignment horizontal="center" vertical="top" wrapText="1"/>
      <protection/>
    </xf>
    <xf numFmtId="1" fontId="69" fillId="0" borderId="19" xfId="59" applyNumberFormat="1" applyFont="1" applyFill="1" applyBorder="1" applyAlignment="1">
      <alignment vertical="top" wrapText="1"/>
      <protection/>
    </xf>
    <xf numFmtId="49" fontId="69" fillId="0" borderId="19" xfId="59" applyNumberFormat="1" applyFont="1" applyFill="1" applyBorder="1" applyAlignment="1">
      <alignment wrapText="1"/>
      <protection/>
    </xf>
    <xf numFmtId="2" fontId="69" fillId="0" borderId="19" xfId="59" applyNumberFormat="1" applyFont="1" applyFill="1" applyBorder="1" applyAlignment="1">
      <alignment vertical="center" wrapText="1"/>
      <protection/>
    </xf>
    <xf numFmtId="49" fontId="69" fillId="0" borderId="19" xfId="59" applyNumberFormat="1" applyFont="1" applyFill="1" applyBorder="1" applyAlignment="1">
      <alignment horizontal="right" wrapText="1"/>
      <protection/>
    </xf>
    <xf numFmtId="49" fontId="70" fillId="0" borderId="19" xfId="59" applyNumberFormat="1" applyFont="1" applyBorder="1" applyAlignment="1">
      <alignment horizontal="right" wrapText="1"/>
      <protection/>
    </xf>
    <xf numFmtId="49" fontId="69" fillId="0" borderId="19" xfId="59" applyNumberFormat="1" applyFont="1" applyBorder="1" applyAlignment="1">
      <alignment horizontal="right" wrapText="1"/>
      <protection/>
    </xf>
    <xf numFmtId="4" fontId="69" fillId="0" borderId="19" xfId="59" applyNumberFormat="1" applyFont="1" applyBorder="1" applyAlignment="1">
      <alignment wrapText="1"/>
      <protection/>
    </xf>
    <xf numFmtId="0" fontId="69" fillId="0" borderId="0" xfId="59" applyFont="1" applyAlignment="1">
      <alignment horizontal="center"/>
      <protection/>
    </xf>
    <xf numFmtId="0" fontId="49" fillId="0" borderId="0" xfId="59" applyBorder="1">
      <alignment/>
      <protection/>
    </xf>
    <xf numFmtId="49" fontId="70" fillId="35" borderId="0" xfId="59" applyNumberFormat="1" applyFont="1" applyFill="1" applyBorder="1" applyAlignment="1">
      <alignment horizontal="center"/>
      <protection/>
    </xf>
    <xf numFmtId="0" fontId="70" fillId="35" borderId="0" xfId="59" applyFont="1" applyFill="1" applyBorder="1" applyAlignment="1">
      <alignment horizontal="center"/>
      <protection/>
    </xf>
    <xf numFmtId="0" fontId="69" fillId="35" borderId="0" xfId="59" applyFont="1" applyFill="1" applyBorder="1" applyAlignment="1">
      <alignment horizontal="center"/>
      <protection/>
    </xf>
    <xf numFmtId="178" fontId="69" fillId="35" borderId="0" xfId="59" applyNumberFormat="1" applyFont="1" applyFill="1" applyBorder="1" applyAlignment="1">
      <alignment horizontal="center"/>
      <protection/>
    </xf>
    <xf numFmtId="2" fontId="69" fillId="35" borderId="0" xfId="59" applyNumberFormat="1" applyFont="1" applyFill="1" applyBorder="1">
      <alignment/>
      <protection/>
    </xf>
    <xf numFmtId="4" fontId="69" fillId="35" borderId="0" xfId="59" applyNumberFormat="1" applyFont="1" applyFill="1" applyBorder="1">
      <alignment/>
      <protection/>
    </xf>
    <xf numFmtId="4" fontId="49" fillId="35" borderId="0" xfId="59" applyNumberFormat="1" applyFill="1" applyBorder="1">
      <alignment/>
      <protection/>
    </xf>
    <xf numFmtId="0" fontId="70" fillId="0" borderId="19" xfId="59" applyFont="1" applyFill="1" applyBorder="1">
      <alignment/>
      <protection/>
    </xf>
    <xf numFmtId="0" fontId="70" fillId="0" borderId="19" xfId="59" applyFont="1" applyFill="1" applyBorder="1" applyAlignment="1">
      <alignment/>
      <protection/>
    </xf>
    <xf numFmtId="4" fontId="70" fillId="0" borderId="19" xfId="59" applyNumberFormat="1" applyFont="1" applyFill="1" applyBorder="1">
      <alignment/>
      <protection/>
    </xf>
    <xf numFmtId="0" fontId="69" fillId="0" borderId="19" xfId="59" applyFont="1" applyFill="1" applyBorder="1">
      <alignment/>
      <protection/>
    </xf>
    <xf numFmtId="0" fontId="69" fillId="0" borderId="19" xfId="59" applyFont="1" applyFill="1" applyBorder="1" applyAlignment="1">
      <alignment/>
      <protection/>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2" fontId="1" fillId="0" borderId="35" xfId="0" applyNumberFormat="1" applyFont="1" applyBorder="1" applyAlignment="1">
      <alignment horizontal="center"/>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0" fontId="1" fillId="0" borderId="34" xfId="0" applyNumberFormat="1" applyFont="1" applyBorder="1" applyAlignment="1">
      <alignment horizontal="center"/>
    </xf>
    <xf numFmtId="0" fontId="1" fillId="0" borderId="42" xfId="0" applyNumberFormat="1" applyFont="1" applyBorder="1" applyAlignment="1">
      <alignment horizontal="center"/>
    </xf>
    <xf numFmtId="0" fontId="1" fillId="0" borderId="22" xfId="0" applyNumberFormat="1" applyFont="1" applyBorder="1" applyAlignment="1">
      <alignment horizontal="center"/>
    </xf>
    <xf numFmtId="0" fontId="1" fillId="0" borderId="43" xfId="0" applyNumberFormat="1" applyFont="1" applyBorder="1" applyAlignment="1">
      <alignment horizontal="center"/>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44" xfId="0" applyNumberFormat="1" applyFont="1" applyBorder="1" applyAlignment="1">
      <alignment horizontal="left" indent="3"/>
    </xf>
    <xf numFmtId="49" fontId="1" fillId="0" borderId="45" xfId="0" applyNumberFormat="1" applyFont="1" applyBorder="1" applyAlignment="1">
      <alignment horizontal="center"/>
    </xf>
    <xf numFmtId="49" fontId="1" fillId="0" borderId="42" xfId="0" applyNumberFormat="1" applyFont="1" applyBorder="1" applyAlignment="1">
      <alignment horizontal="center"/>
    </xf>
    <xf numFmtId="49" fontId="1" fillId="0" borderId="22" xfId="0" applyNumberFormat="1" applyFont="1" applyBorder="1" applyAlignment="1">
      <alignment horizontal="center"/>
    </xf>
    <xf numFmtId="49" fontId="1" fillId="0" borderId="34" xfId="0" applyNumberFormat="1" applyFont="1" applyBorder="1" applyAlignment="1">
      <alignment horizontal="center"/>
    </xf>
    <xf numFmtId="0" fontId="1" fillId="0" borderId="34"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2" xfId="0" applyNumberFormat="1" applyFont="1" applyFill="1" applyBorder="1" applyAlignment="1">
      <alignment horizontal="center"/>
    </xf>
    <xf numFmtId="0" fontId="11" fillId="0" borderId="0" xfId="0" applyNumberFormat="1" applyFont="1" applyBorder="1" applyAlignment="1">
      <alignment horizontal="justify" wrapText="1"/>
    </xf>
    <xf numFmtId="0" fontId="1" fillId="0" borderId="38"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2" xfId="0" applyNumberFormat="1" applyFont="1" applyBorder="1" applyAlignment="1">
      <alignment horizontal="left" wrapText="1" indent="2"/>
    </xf>
    <xf numFmtId="0" fontId="1" fillId="0" borderId="42" xfId="0" applyNumberFormat="1" applyFont="1" applyBorder="1" applyAlignment="1">
      <alignment horizontal="left" indent="2"/>
    </xf>
    <xf numFmtId="49" fontId="1" fillId="0" borderId="49"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38" xfId="0" applyNumberFormat="1" applyFont="1" applyBorder="1" applyAlignment="1">
      <alignment horizontal="center"/>
    </xf>
    <xf numFmtId="0" fontId="7" fillId="0" borderId="42" xfId="0" applyNumberFormat="1" applyFont="1" applyBorder="1" applyAlignment="1">
      <alignment horizontal="left"/>
    </xf>
    <xf numFmtId="49" fontId="7" fillId="0" borderId="45" xfId="0" applyNumberFormat="1" applyFont="1" applyBorder="1" applyAlignment="1">
      <alignment horizontal="center"/>
    </xf>
    <xf numFmtId="49" fontId="7" fillId="0" borderId="42" xfId="0" applyNumberFormat="1" applyFont="1" applyBorder="1" applyAlignment="1">
      <alignment horizontal="center"/>
    </xf>
    <xf numFmtId="49" fontId="7" fillId="0" borderId="22" xfId="0" applyNumberFormat="1" applyFont="1" applyBorder="1" applyAlignment="1">
      <alignment horizontal="center"/>
    </xf>
    <xf numFmtId="49" fontId="7" fillId="0" borderId="34" xfId="0" applyNumberFormat="1" applyFont="1" applyBorder="1" applyAlignment="1">
      <alignment horizontal="center"/>
    </xf>
    <xf numFmtId="0" fontId="1" fillId="0" borderId="42" xfId="0" applyNumberFormat="1" applyFont="1" applyBorder="1" applyAlignment="1">
      <alignment horizontal="left" wrapText="1" indent="4"/>
    </xf>
    <xf numFmtId="0" fontId="1" fillId="0" borderId="42" xfId="0" applyNumberFormat="1" applyFont="1" applyBorder="1" applyAlignment="1">
      <alignment horizontal="left" indent="4"/>
    </xf>
    <xf numFmtId="49" fontId="1" fillId="0" borderId="50"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35" xfId="0" applyNumberFormat="1" applyFont="1" applyBorder="1" applyAlignment="1">
      <alignment horizontal="center"/>
    </xf>
    <xf numFmtId="0" fontId="1" fillId="0" borderId="35"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2" fontId="1" fillId="0" borderId="35" xfId="0" applyNumberFormat="1" applyFont="1" applyFill="1" applyBorder="1" applyAlignment="1">
      <alignment horizontal="center"/>
    </xf>
    <xf numFmtId="2" fontId="1" fillId="0" borderId="34" xfId="0" applyNumberFormat="1" applyFont="1" applyBorder="1" applyAlignment="1">
      <alignment horizontal="center"/>
    </xf>
    <xf numFmtId="2" fontId="1" fillId="0" borderId="42" xfId="0" applyNumberFormat="1" applyFont="1" applyBorder="1" applyAlignment="1">
      <alignment horizontal="center"/>
    </xf>
    <xf numFmtId="2" fontId="1" fillId="0" borderId="22" xfId="0" applyNumberFormat="1" applyFont="1" applyBorder="1" applyAlignment="1">
      <alignment horizontal="center"/>
    </xf>
    <xf numFmtId="0" fontId="1" fillId="0" borderId="42" xfId="0" applyNumberFormat="1" applyFont="1" applyBorder="1" applyAlignment="1">
      <alignment horizontal="left" wrapText="1" indent="3"/>
    </xf>
    <xf numFmtId="0" fontId="1" fillId="0" borderId="42" xfId="0" applyNumberFormat="1" applyFont="1" applyBorder="1" applyAlignment="1">
      <alignment horizontal="left" indent="3"/>
    </xf>
    <xf numFmtId="0" fontId="1" fillId="0" borderId="35" xfId="0" applyNumberFormat="1" applyFont="1" applyBorder="1" applyAlignment="1">
      <alignment horizontal="center"/>
    </xf>
    <xf numFmtId="0" fontId="1" fillId="0" borderId="44" xfId="0" applyNumberFormat="1" applyFont="1" applyBorder="1" applyAlignment="1">
      <alignment horizontal="center"/>
    </xf>
    <xf numFmtId="2" fontId="7" fillId="0" borderId="35" xfId="0" applyNumberFormat="1" applyFont="1" applyBorder="1" applyAlignment="1">
      <alignment horizontal="center"/>
    </xf>
    <xf numFmtId="0" fontId="7" fillId="0" borderId="23" xfId="0" applyNumberFormat="1" applyFont="1" applyBorder="1" applyAlignment="1">
      <alignment horizontal="center"/>
    </xf>
    <xf numFmtId="0" fontId="7" fillId="0" borderId="24" xfId="0" applyNumberFormat="1" applyFont="1" applyBorder="1" applyAlignment="1">
      <alignment horizontal="center"/>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49" fontId="1" fillId="0" borderId="55" xfId="0" applyNumberFormat="1" applyFont="1" applyBorder="1" applyAlignment="1">
      <alignment horizontal="center"/>
    </xf>
    <xf numFmtId="49" fontId="1" fillId="0" borderId="52" xfId="0" applyNumberFormat="1" applyFont="1" applyBorder="1" applyAlignment="1">
      <alignment horizontal="center"/>
    </xf>
    <xf numFmtId="49" fontId="1" fillId="0" borderId="53" xfId="0" applyNumberFormat="1" applyFont="1" applyBorder="1" applyAlignment="1">
      <alignment horizontal="center"/>
    </xf>
    <xf numFmtId="49" fontId="1" fillId="0" borderId="51"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56" xfId="0" applyNumberFormat="1" applyFont="1" applyBorder="1" applyAlignment="1">
      <alignment horizontal="center"/>
    </xf>
    <xf numFmtId="49" fontId="1" fillId="0" borderId="57"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2" fontId="7" fillId="9" borderId="34" xfId="0" applyNumberFormat="1" applyFont="1" applyFill="1" applyBorder="1" applyAlignment="1">
      <alignment horizontal="center"/>
    </xf>
    <xf numFmtId="0" fontId="7" fillId="9" borderId="42" xfId="0" applyNumberFormat="1" applyFont="1" applyFill="1" applyBorder="1" applyAlignment="1">
      <alignment horizontal="center"/>
    </xf>
    <xf numFmtId="0" fontId="7" fillId="9" borderId="22" xfId="0" applyNumberFormat="1" applyFont="1" applyFill="1" applyBorder="1" applyAlignment="1">
      <alignment horizontal="center"/>
    </xf>
    <xf numFmtId="0" fontId="1" fillId="0" borderId="42" xfId="0" applyNumberFormat="1" applyFont="1" applyBorder="1" applyAlignment="1">
      <alignment horizontal="left" wrapText="1" indent="1"/>
    </xf>
    <xf numFmtId="0" fontId="1" fillId="0" borderId="42" xfId="0" applyNumberFormat="1" applyFont="1" applyBorder="1" applyAlignment="1">
      <alignment horizontal="left" indent="1"/>
    </xf>
    <xf numFmtId="49" fontId="1" fillId="9" borderId="45" xfId="0" applyNumberFormat="1" applyFont="1" applyFill="1" applyBorder="1" applyAlignment="1">
      <alignment horizontal="center"/>
    </xf>
    <xf numFmtId="49" fontId="1" fillId="9" borderId="42" xfId="0" applyNumberFormat="1" applyFont="1" applyFill="1" applyBorder="1" applyAlignment="1">
      <alignment horizontal="center"/>
    </xf>
    <xf numFmtId="49" fontId="1" fillId="9" borderId="22" xfId="0" applyNumberFormat="1" applyFont="1" applyFill="1" applyBorder="1" applyAlignment="1">
      <alignment horizontal="center"/>
    </xf>
    <xf numFmtId="2" fontId="1" fillId="0" borderId="34" xfId="0" applyNumberFormat="1" applyFont="1" applyFill="1" applyBorder="1" applyAlignment="1">
      <alignment horizontal="center"/>
    </xf>
    <xf numFmtId="2" fontId="7" fillId="0" borderId="34" xfId="0" applyNumberFormat="1" applyFont="1" applyBorder="1" applyAlignment="1">
      <alignment horizontal="center"/>
    </xf>
    <xf numFmtId="0" fontId="7" fillId="0" borderId="42" xfId="0" applyNumberFormat="1" applyFont="1" applyBorder="1" applyAlignment="1">
      <alignment horizontal="center"/>
    </xf>
    <xf numFmtId="0" fontId="7" fillId="0" borderId="22" xfId="0" applyNumberFormat="1" applyFont="1" applyBorder="1" applyAlignment="1">
      <alignment horizontal="center"/>
    </xf>
    <xf numFmtId="0" fontId="1" fillId="6" borderId="23" xfId="0" applyNumberFormat="1" applyFont="1" applyFill="1" applyBorder="1" applyAlignment="1">
      <alignment horizontal="left" wrapText="1" indent="3"/>
    </xf>
    <xf numFmtId="0" fontId="1" fillId="6" borderId="23" xfId="0" applyNumberFormat="1" applyFont="1" applyFill="1" applyBorder="1" applyAlignment="1">
      <alignment horizontal="left" indent="3"/>
    </xf>
    <xf numFmtId="0" fontId="1" fillId="6" borderId="44" xfId="0" applyNumberFormat="1" applyFont="1" applyFill="1" applyBorder="1" applyAlignment="1">
      <alignment horizontal="left" indent="3"/>
    </xf>
    <xf numFmtId="0" fontId="1" fillId="0" borderId="40" xfId="0" applyNumberFormat="1" applyFont="1" applyBorder="1" applyAlignment="1">
      <alignment horizontal="left" indent="4"/>
    </xf>
    <xf numFmtId="0" fontId="1" fillId="0" borderId="23"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44" xfId="0" applyNumberFormat="1" applyFont="1" applyBorder="1" applyAlignment="1">
      <alignment horizontal="left" indent="4"/>
    </xf>
    <xf numFmtId="49" fontId="1" fillId="6" borderId="45" xfId="0" applyNumberFormat="1" applyFont="1" applyFill="1" applyBorder="1" applyAlignment="1">
      <alignment horizontal="center"/>
    </xf>
    <xf numFmtId="49" fontId="1" fillId="6" borderId="42" xfId="0" applyNumberFormat="1" applyFont="1" applyFill="1" applyBorder="1" applyAlignment="1">
      <alignment horizontal="center"/>
    </xf>
    <xf numFmtId="49" fontId="1" fillId="6" borderId="22" xfId="0" applyNumberFormat="1" applyFont="1" applyFill="1" applyBorder="1" applyAlignment="1">
      <alignment horizontal="center"/>
    </xf>
    <xf numFmtId="49" fontId="1" fillId="6" borderId="34" xfId="0" applyNumberFormat="1" applyFont="1" applyFill="1" applyBorder="1" applyAlignment="1">
      <alignment horizontal="center"/>
    </xf>
    <xf numFmtId="4" fontId="1" fillId="6" borderId="34" xfId="0" applyNumberFormat="1" applyFont="1" applyFill="1" applyBorder="1" applyAlignment="1">
      <alignment horizontal="center"/>
    </xf>
    <xf numFmtId="0" fontId="1" fillId="6" borderId="42" xfId="0" applyNumberFormat="1" applyFont="1" applyFill="1" applyBorder="1" applyAlignment="1">
      <alignment horizontal="center"/>
    </xf>
    <xf numFmtId="0" fontId="1" fillId="6" borderId="22" xfId="0" applyNumberFormat="1" applyFont="1" applyFill="1" applyBorder="1" applyAlignment="1">
      <alignment horizontal="center"/>
    </xf>
    <xf numFmtId="2" fontId="7" fillId="34" borderId="34" xfId="0" applyNumberFormat="1" applyFont="1" applyFill="1" applyBorder="1" applyAlignment="1">
      <alignment horizontal="center"/>
    </xf>
    <xf numFmtId="0" fontId="7" fillId="34" borderId="42" xfId="0" applyNumberFormat="1" applyFont="1" applyFill="1" applyBorder="1" applyAlignment="1">
      <alignment horizontal="center"/>
    </xf>
    <xf numFmtId="0" fontId="7" fillId="34" borderId="22" xfId="0" applyNumberFormat="1" applyFont="1" applyFill="1" applyBorder="1" applyAlignment="1">
      <alignment horizontal="center"/>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44" xfId="0" applyNumberFormat="1" applyFont="1" applyBorder="1" applyAlignment="1">
      <alignment horizontal="left" indent="1"/>
    </xf>
    <xf numFmtId="0" fontId="1" fillId="0" borderId="40" xfId="0" applyNumberFormat="1" applyFont="1" applyBorder="1" applyAlignment="1">
      <alignment horizontal="left" indent="3"/>
    </xf>
    <xf numFmtId="0" fontId="1" fillId="0" borderId="58" xfId="0" applyNumberFormat="1" applyFont="1" applyBorder="1" applyAlignment="1">
      <alignment horizontal="center"/>
    </xf>
    <xf numFmtId="0" fontId="1" fillId="0" borderId="0" xfId="0" applyNumberFormat="1" applyFont="1" applyBorder="1" applyAlignment="1">
      <alignment horizontal="center"/>
    </xf>
    <xf numFmtId="0" fontId="1" fillId="0" borderId="59" xfId="0" applyNumberFormat="1" applyFont="1" applyBorder="1" applyAlignment="1">
      <alignment horizontal="center"/>
    </xf>
    <xf numFmtId="49" fontId="1" fillId="0" borderId="60" xfId="0" applyNumberFormat="1" applyFont="1" applyBorder="1" applyAlignment="1">
      <alignment horizontal="center"/>
    </xf>
    <xf numFmtId="49" fontId="1" fillId="0" borderId="0" xfId="0" applyNumberFormat="1" applyFont="1" applyBorder="1" applyAlignment="1">
      <alignment horizontal="center"/>
    </xf>
    <xf numFmtId="49" fontId="1" fillId="0" borderId="61" xfId="0" applyNumberFormat="1" applyFont="1" applyBorder="1" applyAlignment="1">
      <alignment horizontal="center"/>
    </xf>
    <xf numFmtId="49" fontId="1" fillId="0" borderId="58" xfId="0" applyNumberFormat="1" applyFont="1" applyBorder="1" applyAlignment="1">
      <alignment horizontal="center"/>
    </xf>
    <xf numFmtId="2" fontId="1" fillId="0" borderId="19" xfId="0" applyNumberFormat="1" applyFont="1" applyBorder="1" applyAlignment="1">
      <alignment horizontal="center"/>
    </xf>
    <xf numFmtId="0" fontId="1" fillId="0" borderId="40" xfId="0" applyNumberFormat="1" applyFont="1" applyBorder="1" applyAlignment="1">
      <alignment horizontal="left" indent="2"/>
    </xf>
    <xf numFmtId="0" fontId="1" fillId="0" borderId="23" xfId="0" applyNumberFormat="1" applyFont="1" applyBorder="1" applyAlignment="1">
      <alignment horizontal="left" wrapText="1" indent="2"/>
    </xf>
    <xf numFmtId="0" fontId="1" fillId="0" borderId="44" xfId="0" applyNumberFormat="1" applyFont="1" applyBorder="1" applyAlignment="1">
      <alignment horizontal="left" wrapText="1" indent="2"/>
    </xf>
    <xf numFmtId="0" fontId="1" fillId="0" borderId="62" xfId="0" applyNumberFormat="1" applyFont="1" applyBorder="1" applyAlignment="1">
      <alignment horizontal="center"/>
    </xf>
    <xf numFmtId="0" fontId="1" fillId="0" borderId="63" xfId="0" applyNumberFormat="1" applyFont="1" applyBorder="1" applyAlignment="1">
      <alignment horizontal="center"/>
    </xf>
    <xf numFmtId="0" fontId="1" fillId="0" borderId="64" xfId="0" applyNumberFormat="1" applyFont="1" applyBorder="1" applyAlignment="1">
      <alignment horizontal="center"/>
    </xf>
    <xf numFmtId="2" fontId="1" fillId="0" borderId="51" xfId="0" applyNumberFormat="1" applyFont="1" applyBorder="1" applyAlignment="1">
      <alignment horizontal="center"/>
    </xf>
    <xf numFmtId="49" fontId="1" fillId="0" borderId="65" xfId="0" applyNumberFormat="1" applyFont="1" applyBorder="1" applyAlignment="1">
      <alignment horizontal="center"/>
    </xf>
    <xf numFmtId="49" fontId="1" fillId="0" borderId="63" xfId="0" applyNumberFormat="1" applyFont="1" applyBorder="1" applyAlignment="1">
      <alignment horizontal="center"/>
    </xf>
    <xf numFmtId="49" fontId="1" fillId="0" borderId="66" xfId="0" applyNumberFormat="1" applyFont="1" applyBorder="1" applyAlignment="1">
      <alignment horizontal="center"/>
    </xf>
    <xf numFmtId="49" fontId="1" fillId="0" borderId="62" xfId="0" applyNumberFormat="1" applyFont="1" applyBorder="1" applyAlignment="1">
      <alignment horizontal="center"/>
    </xf>
    <xf numFmtId="0" fontId="1" fillId="0" borderId="66" xfId="0" applyNumberFormat="1" applyFont="1" applyBorder="1" applyAlignment="1">
      <alignment horizontal="center"/>
    </xf>
    <xf numFmtId="49" fontId="1" fillId="0" borderId="43" xfId="0" applyNumberFormat="1" applyFont="1" applyBorder="1" applyAlignment="1">
      <alignment horizontal="center"/>
    </xf>
    <xf numFmtId="49" fontId="1" fillId="0" borderId="48" xfId="0" applyNumberFormat="1" applyFont="1" applyBorder="1" applyAlignment="1">
      <alignment horizontal="center"/>
    </xf>
    <xf numFmtId="0" fontId="7" fillId="0" borderId="0" xfId="0" applyNumberFormat="1" applyFont="1" applyBorder="1" applyAlignment="1">
      <alignment horizontal="center"/>
    </xf>
    <xf numFmtId="0" fontId="7" fillId="0" borderId="51" xfId="0" applyNumberFormat="1" applyFont="1" applyBorder="1" applyAlignment="1">
      <alignment horizontal="center"/>
    </xf>
    <xf numFmtId="0" fontId="7" fillId="0" borderId="52" xfId="0" applyNumberFormat="1" applyFont="1" applyBorder="1" applyAlignment="1">
      <alignment horizontal="center"/>
    </xf>
    <xf numFmtId="0" fontId="7" fillId="0" borderId="53" xfId="0" applyNumberFormat="1" applyFont="1" applyBorder="1" applyAlignment="1">
      <alignment horizontal="center"/>
    </xf>
    <xf numFmtId="0" fontId="1" fillId="0" borderId="0" xfId="0" applyNumberFormat="1" applyFont="1" applyBorder="1" applyAlignment="1">
      <alignment horizontal="right"/>
    </xf>
    <xf numFmtId="0" fontId="1" fillId="0" borderId="42" xfId="0" applyNumberFormat="1" applyFont="1" applyBorder="1" applyAlignment="1">
      <alignment horizontal="left"/>
    </xf>
    <xf numFmtId="0" fontId="1" fillId="0" borderId="0" xfId="0" applyNumberFormat="1" applyFont="1" applyBorder="1" applyAlignment="1">
      <alignment horizontal="left"/>
    </xf>
    <xf numFmtId="0" fontId="1" fillId="0" borderId="23" xfId="0" applyNumberFormat="1" applyFont="1" applyBorder="1" applyAlignment="1">
      <alignment horizontal="left"/>
    </xf>
    <xf numFmtId="0" fontId="7" fillId="8" borderId="23" xfId="0" applyNumberFormat="1" applyFont="1" applyFill="1" applyBorder="1" applyAlignment="1">
      <alignment horizontal="left" wrapText="1"/>
    </xf>
    <xf numFmtId="49" fontId="1" fillId="0" borderId="54" xfId="0" applyNumberFormat="1" applyFont="1" applyBorder="1" applyAlignment="1">
      <alignment horizontal="center"/>
    </xf>
    <xf numFmtId="49" fontId="1" fillId="0" borderId="23" xfId="0" applyNumberFormat="1" applyFont="1" applyFill="1" applyBorder="1" applyAlignment="1">
      <alignment horizontal="center"/>
    </xf>
    <xf numFmtId="49" fontId="1" fillId="0" borderId="23" xfId="0" applyNumberFormat="1" applyFont="1" applyBorder="1" applyAlignment="1">
      <alignment horizontal="left"/>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5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1" xfId="0" applyNumberFormat="1" applyFont="1" applyBorder="1" applyAlignment="1">
      <alignment horizontal="center" vertical="center"/>
    </xf>
    <xf numFmtId="0" fontId="4" fillId="0" borderId="40"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3" xfId="0" applyNumberFormat="1" applyFont="1" applyBorder="1" applyAlignment="1">
      <alignment horizontal="center"/>
    </xf>
    <xf numFmtId="0" fontId="3" fillId="0" borderId="0" xfId="0" applyNumberFormat="1" applyFont="1" applyBorder="1" applyAlignment="1">
      <alignment horizontal="left"/>
    </xf>
    <xf numFmtId="49" fontId="3" fillId="0" borderId="23" xfId="0" applyNumberFormat="1" applyFont="1" applyBorder="1" applyAlignment="1">
      <alignment horizontal="left"/>
    </xf>
    <xf numFmtId="0" fontId="3" fillId="0" borderId="23"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right" vertical="top" wrapText="1"/>
    </xf>
    <xf numFmtId="0" fontId="1" fillId="0" borderId="39"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34" xfId="0" applyNumberFormat="1" applyFont="1" applyBorder="1" applyAlignment="1">
      <alignment horizontal="center" vertical="center"/>
    </xf>
    <xf numFmtId="0" fontId="1" fillId="0" borderId="42" xfId="0" applyNumberFormat="1" applyFont="1" applyBorder="1" applyAlignment="1">
      <alignment horizontal="center" vertical="center"/>
    </xf>
    <xf numFmtId="49" fontId="1" fillId="0" borderId="42"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49" fontId="1" fillId="0" borderId="41" xfId="0" applyNumberFormat="1" applyFont="1" applyBorder="1" applyAlignment="1">
      <alignment horizontal="center" vertical="top"/>
    </xf>
    <xf numFmtId="49" fontId="1" fillId="8" borderId="42" xfId="0" applyNumberFormat="1" applyFont="1" applyFill="1" applyBorder="1" applyAlignment="1">
      <alignment horizontal="left"/>
    </xf>
    <xf numFmtId="0" fontId="1" fillId="0" borderId="40" xfId="0" applyNumberFormat="1" applyFont="1" applyBorder="1" applyAlignment="1">
      <alignment horizontal="left"/>
    </xf>
    <xf numFmtId="0" fontId="1" fillId="0" borderId="41" xfId="0" applyNumberFormat="1" applyFont="1" applyBorder="1" applyAlignment="1">
      <alignment horizontal="left"/>
    </xf>
    <xf numFmtId="0" fontId="1" fillId="0" borderId="35"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39" xfId="0" applyNumberFormat="1" applyFont="1" applyBorder="1" applyAlignment="1">
      <alignment horizontal="right"/>
    </xf>
    <xf numFmtId="0" fontId="1" fillId="0" borderId="40" xfId="0" applyNumberFormat="1" applyFont="1" applyBorder="1" applyAlignment="1">
      <alignment horizontal="right"/>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41" xfId="0" applyNumberFormat="1" applyFont="1" applyBorder="1" applyAlignment="1">
      <alignment horizontal="center" vertical="center" wrapText="1"/>
    </xf>
    <xf numFmtId="0" fontId="1" fillId="0" borderId="5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1"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3" xfId="0" applyNumberFormat="1" applyFont="1" applyBorder="1" applyAlignment="1">
      <alignment horizontal="left"/>
    </xf>
    <xf numFmtId="0" fontId="1" fillId="0" borderId="61" xfId="0" applyNumberFormat="1" applyFont="1" applyBorder="1" applyAlignment="1">
      <alignment horizontal="center"/>
    </xf>
    <xf numFmtId="0" fontId="1" fillId="6" borderId="34" xfId="0" applyNumberFormat="1" applyFont="1" applyFill="1" applyBorder="1" applyAlignment="1">
      <alignment horizontal="center"/>
    </xf>
    <xf numFmtId="0" fontId="1" fillId="6" borderId="43" xfId="0" applyNumberFormat="1" applyFont="1" applyFill="1" applyBorder="1" applyAlignment="1">
      <alignment horizontal="center"/>
    </xf>
    <xf numFmtId="0" fontId="7" fillId="0" borderId="25" xfId="0" applyNumberFormat="1" applyFont="1" applyBorder="1" applyAlignment="1">
      <alignment horizontal="center"/>
    </xf>
    <xf numFmtId="0" fontId="7" fillId="0" borderId="20" xfId="0" applyNumberFormat="1" applyFont="1" applyBorder="1" applyAlignment="1">
      <alignment horizontal="center"/>
    </xf>
    <xf numFmtId="0" fontId="1" fillId="0" borderId="42" xfId="0" applyNumberFormat="1" applyFont="1" applyBorder="1" applyAlignment="1">
      <alignment horizontal="left" wrapText="1"/>
    </xf>
    <xf numFmtId="0" fontId="1" fillId="0" borderId="43" xfId="0" applyNumberFormat="1" applyFont="1" applyBorder="1" applyAlignment="1">
      <alignment horizontal="left" wrapText="1"/>
    </xf>
    <xf numFmtId="2" fontId="1" fillId="0" borderId="42" xfId="0" applyNumberFormat="1" applyFont="1" applyFill="1" applyBorder="1" applyAlignment="1">
      <alignment horizontal="center"/>
    </xf>
    <xf numFmtId="2" fontId="1" fillId="0" borderId="22" xfId="0" applyNumberFormat="1" applyFont="1" applyFill="1" applyBorder="1" applyAlignment="1">
      <alignment horizont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3" xfId="0" applyNumberFormat="1" applyFont="1" applyBorder="1" applyAlignment="1">
      <alignment horizontal="right"/>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0" fontId="4" fillId="0" borderId="69" xfId="0" applyNumberFormat="1" applyFont="1" applyBorder="1" applyAlignment="1">
      <alignment horizontal="center" vertical="top"/>
    </xf>
    <xf numFmtId="0" fontId="4" fillId="0" borderId="70" xfId="0" applyNumberFormat="1" applyFont="1" applyBorder="1" applyAlignment="1">
      <alignment horizontal="center" vertical="top"/>
    </xf>
    <xf numFmtId="0" fontId="1" fillId="0" borderId="35" xfId="0" applyNumberFormat="1" applyFont="1" applyBorder="1" applyAlignment="1">
      <alignment horizontal="left" wrapText="1" indent="4"/>
    </xf>
    <xf numFmtId="0" fontId="1" fillId="0" borderId="34" xfId="0" applyNumberFormat="1" applyFont="1" applyBorder="1" applyAlignment="1">
      <alignment horizontal="left" wrapText="1"/>
    </xf>
    <xf numFmtId="0" fontId="1" fillId="0" borderId="39" xfId="0" applyNumberFormat="1" applyFont="1" applyBorder="1" applyAlignment="1">
      <alignment horizontal="left" wrapText="1" indent="4"/>
    </xf>
    <xf numFmtId="0" fontId="1" fillId="0" borderId="56" xfId="0" applyNumberFormat="1" applyFont="1" applyBorder="1" applyAlignment="1">
      <alignment horizontal="left" indent="4"/>
    </xf>
    <xf numFmtId="0" fontId="1" fillId="0" borderId="34" xfId="0" applyNumberFormat="1" applyFont="1" applyBorder="1" applyAlignment="1">
      <alignment horizontal="left" wrapText="1" indent="3"/>
    </xf>
    <xf numFmtId="0" fontId="1" fillId="0" borderId="34" xfId="0" applyNumberFormat="1" applyFont="1" applyBorder="1" applyAlignment="1">
      <alignment horizontal="left" wrapText="1" indent="2"/>
    </xf>
    <xf numFmtId="0" fontId="1" fillId="0" borderId="34" xfId="0" applyNumberFormat="1" applyFont="1" applyBorder="1" applyAlignment="1">
      <alignment horizontal="left" wrapText="1" indent="1"/>
    </xf>
    <xf numFmtId="0" fontId="7" fillId="0" borderId="34" xfId="0" applyNumberFormat="1" applyFont="1" applyBorder="1" applyAlignment="1">
      <alignment horizontal="left"/>
    </xf>
    <xf numFmtId="49" fontId="7" fillId="9" borderId="55" xfId="0" applyNumberFormat="1" applyFont="1" applyFill="1" applyBorder="1" applyAlignment="1">
      <alignment horizontal="center"/>
    </xf>
    <xf numFmtId="49" fontId="7" fillId="9" borderId="52" xfId="0" applyNumberFormat="1" applyFont="1" applyFill="1" applyBorder="1" applyAlignment="1">
      <alignment horizontal="center"/>
    </xf>
    <xf numFmtId="49" fontId="7" fillId="9" borderId="53" xfId="0" applyNumberFormat="1" applyFont="1" applyFill="1" applyBorder="1" applyAlignment="1">
      <alignment horizontal="center"/>
    </xf>
    <xf numFmtId="2" fontId="7" fillId="9" borderId="51" xfId="0" applyNumberFormat="1" applyFont="1" applyFill="1" applyBorder="1" applyAlignment="1">
      <alignment horizontal="center"/>
    </xf>
    <xf numFmtId="0" fontId="7" fillId="9" borderId="52" xfId="0" applyNumberFormat="1" applyFont="1" applyFill="1" applyBorder="1" applyAlignment="1">
      <alignment horizontal="center"/>
    </xf>
    <xf numFmtId="0" fontId="7" fillId="9" borderId="53" xfId="0" applyNumberFormat="1" applyFont="1" applyFill="1" applyBorder="1" applyAlignment="1">
      <alignment horizontal="center"/>
    </xf>
    <xf numFmtId="0" fontId="70" fillId="2" borderId="71" xfId="59" applyFont="1" applyFill="1" applyBorder="1" applyAlignment="1">
      <alignment horizontal="center"/>
      <protection/>
    </xf>
    <xf numFmtId="0" fontId="70" fillId="2" borderId="72" xfId="59" applyFont="1" applyFill="1" applyBorder="1" applyAlignment="1">
      <alignment horizontal="center"/>
      <protection/>
    </xf>
    <xf numFmtId="0" fontId="70" fillId="2" borderId="73" xfId="59" applyFont="1" applyFill="1" applyBorder="1" applyAlignment="1">
      <alignment horizontal="center"/>
      <protection/>
    </xf>
    <xf numFmtId="0" fontId="70" fillId="2" borderId="19" xfId="59" applyFont="1" applyFill="1" applyBorder="1" applyAlignment="1">
      <alignment horizontal="center"/>
      <protection/>
    </xf>
    <xf numFmtId="0" fontId="70" fillId="0" borderId="0" xfId="59" applyFont="1" applyAlignment="1">
      <alignment horizontal="center"/>
      <protection/>
    </xf>
    <xf numFmtId="0" fontId="70" fillId="0" borderId="0" xfId="59" applyFont="1" applyAlignment="1">
      <alignment horizontal="center" vertical="center" wrapText="1"/>
      <protection/>
    </xf>
    <xf numFmtId="0" fontId="60" fillId="2" borderId="71" xfId="59" applyFont="1" applyFill="1" applyBorder="1" applyAlignment="1">
      <alignment horizontal="center"/>
      <protection/>
    </xf>
    <xf numFmtId="0" fontId="60" fillId="2" borderId="72" xfId="59" applyFont="1" applyFill="1" applyBorder="1" applyAlignment="1">
      <alignment horizontal="center"/>
      <protection/>
    </xf>
    <xf numFmtId="0" fontId="60" fillId="2" borderId="73" xfId="59" applyFont="1" applyFill="1" applyBorder="1" applyAlignment="1">
      <alignment horizontal="center"/>
      <protection/>
    </xf>
    <xf numFmtId="0" fontId="15" fillId="0" borderId="0" xfId="59" applyNumberFormat="1" applyFont="1" applyBorder="1" applyAlignment="1">
      <alignment horizontal="left"/>
      <protection/>
    </xf>
    <xf numFmtId="0" fontId="69" fillId="0" borderId="0" xfId="59" applyFont="1" applyAlignment="1">
      <alignment horizontal="center"/>
      <protection/>
    </xf>
    <xf numFmtId="0" fontId="70" fillId="0" borderId="0" xfId="59" applyFont="1" applyAlignment="1">
      <alignment horizontal="left" vertical="center" wrapText="1"/>
      <protection/>
    </xf>
    <xf numFmtId="0" fontId="21" fillId="0" borderId="0" xfId="0" applyFont="1" applyAlignment="1">
      <alignment horizontal="center"/>
    </xf>
    <xf numFmtId="0" fontId="22" fillId="2" borderId="71" xfId="0" applyFont="1" applyFill="1" applyBorder="1" applyAlignment="1">
      <alignment horizontal="center"/>
    </xf>
    <xf numFmtId="0" fontId="22" fillId="2" borderId="72" xfId="0" applyFont="1" applyFill="1" applyBorder="1" applyAlignment="1">
      <alignment horizontal="center"/>
    </xf>
    <xf numFmtId="0" fontId="22" fillId="2" borderId="73" xfId="0" applyFont="1" applyFill="1" applyBorder="1" applyAlignment="1">
      <alignment horizontal="center"/>
    </xf>
    <xf numFmtId="0" fontId="21" fillId="2" borderId="71" xfId="0" applyFont="1" applyFill="1" applyBorder="1" applyAlignment="1">
      <alignment horizontal="center"/>
    </xf>
    <xf numFmtId="0" fontId="21" fillId="2" borderId="72" xfId="0" applyFont="1" applyFill="1" applyBorder="1" applyAlignment="1">
      <alignment horizontal="center"/>
    </xf>
    <xf numFmtId="0" fontId="21" fillId="2" borderId="73" xfId="0" applyFont="1" applyFill="1" applyBorder="1" applyAlignment="1">
      <alignment horizontal="center"/>
    </xf>
    <xf numFmtId="0" fontId="60" fillId="0" borderId="71" xfId="59" applyFont="1" applyBorder="1" applyAlignment="1">
      <alignment horizontal="center"/>
      <protection/>
    </xf>
    <xf numFmtId="0" fontId="60" fillId="0" borderId="72" xfId="59" applyFont="1" applyBorder="1" applyAlignment="1">
      <alignment horizontal="center"/>
      <protection/>
    </xf>
    <xf numFmtId="0" fontId="60" fillId="0" borderId="73" xfId="59" applyFont="1" applyBorder="1" applyAlignment="1">
      <alignment horizontal="center"/>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8" xfId="33"/>
    <cellStyle name="xl31" xfId="34"/>
    <cellStyle name="xl32" xfId="35"/>
    <cellStyle name="xl40" xfId="36"/>
    <cellStyle name="xl41"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Гиперссылка 2"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J149"/>
  <sheetViews>
    <sheetView view="pageBreakPreview" zoomScaleSheetLayoutView="100" zoomScalePageLayoutView="0" workbookViewId="0" topLeftCell="A4">
      <selection activeCell="CM25" sqref="CM25"/>
    </sheetView>
  </sheetViews>
  <sheetFormatPr defaultColWidth="0.875" defaultRowHeight="12.75"/>
  <cols>
    <col min="1" max="9" width="0.875" style="1" customWidth="1"/>
    <col min="10" max="10" width="3.375" style="1" customWidth="1"/>
    <col min="11" max="105" width="0.875" style="1" customWidth="1"/>
    <col min="106" max="109" width="0.875" style="1" hidden="1" customWidth="1"/>
    <col min="110" max="161" width="0.875" style="1" customWidth="1"/>
    <col min="162" max="162" width="20.125" style="1" customWidth="1"/>
    <col min="163" max="168" width="0.875" style="1" customWidth="1"/>
    <col min="169" max="184" width="0.875" style="1" hidden="1" customWidth="1"/>
    <col min="185" max="185" width="1.37890625" style="1" hidden="1" customWidth="1"/>
    <col min="186" max="186" width="0.875" style="1" hidden="1" customWidth="1"/>
    <col min="187" max="187" width="10.875" style="1" customWidth="1"/>
    <col min="188" max="188" width="14.625" style="1" customWidth="1"/>
    <col min="189" max="189" width="16.00390625" style="1" customWidth="1"/>
    <col min="190" max="190" width="20.125" style="1" customWidth="1"/>
    <col min="191" max="191" width="18.625" style="1" customWidth="1"/>
    <col min="192" max="192" width="15.50390625" style="1" customWidth="1"/>
    <col min="193" max="16384" width="0.875" style="1" customWidth="1"/>
  </cols>
  <sheetData>
    <row r="1" spans="106:161" s="3" customFormat="1" ht="9">
      <c r="DB1" s="542" t="s">
        <v>254</v>
      </c>
      <c r="DC1" s="542"/>
      <c r="DD1" s="542"/>
      <c r="DE1" s="542"/>
      <c r="DF1" s="542"/>
      <c r="DG1" s="542"/>
      <c r="DH1" s="542"/>
      <c r="DI1" s="542"/>
      <c r="DJ1" s="542"/>
      <c r="DK1" s="542"/>
      <c r="DL1" s="542"/>
      <c r="DM1" s="542"/>
      <c r="DN1" s="542"/>
      <c r="DO1" s="542"/>
      <c r="DP1" s="542"/>
      <c r="DQ1" s="542"/>
      <c r="DR1" s="542"/>
      <c r="DS1" s="542"/>
      <c r="DT1" s="542"/>
      <c r="DU1" s="542"/>
      <c r="DV1" s="542"/>
      <c r="DW1" s="542"/>
      <c r="DX1" s="542"/>
      <c r="DY1" s="542"/>
      <c r="DZ1" s="542"/>
      <c r="EA1" s="542"/>
      <c r="EB1" s="542"/>
      <c r="EC1" s="542"/>
      <c r="ED1" s="542"/>
      <c r="EE1" s="542"/>
      <c r="EF1" s="542"/>
      <c r="EG1" s="542"/>
      <c r="EH1" s="542"/>
      <c r="EI1" s="542"/>
      <c r="EJ1" s="542"/>
      <c r="EK1" s="542"/>
      <c r="EL1" s="542"/>
      <c r="EM1" s="542"/>
      <c r="EN1" s="542"/>
      <c r="EO1" s="542"/>
      <c r="EP1" s="542"/>
      <c r="EQ1" s="542"/>
      <c r="ER1" s="542"/>
      <c r="ES1" s="542"/>
      <c r="ET1" s="542"/>
      <c r="EU1" s="542"/>
      <c r="EV1" s="542"/>
      <c r="EW1" s="542"/>
      <c r="EX1" s="542"/>
      <c r="EY1" s="542"/>
      <c r="EZ1" s="542"/>
      <c r="FA1" s="542"/>
      <c r="FB1" s="542"/>
      <c r="FC1" s="542"/>
      <c r="FD1" s="542"/>
      <c r="FE1" s="542"/>
    </row>
    <row r="2" spans="106:189" s="3" customFormat="1" ht="50.25" customHeight="1">
      <c r="DB2" s="543" t="s">
        <v>255</v>
      </c>
      <c r="DC2" s="543"/>
      <c r="DD2" s="543"/>
      <c r="DE2" s="543"/>
      <c r="DF2" s="543"/>
      <c r="DG2" s="543"/>
      <c r="DH2" s="543"/>
      <c r="DI2" s="543"/>
      <c r="DJ2" s="543"/>
      <c r="DK2" s="543"/>
      <c r="DL2" s="543"/>
      <c r="DM2" s="543"/>
      <c r="DN2" s="543"/>
      <c r="DO2" s="543"/>
      <c r="DP2" s="543"/>
      <c r="DQ2" s="543"/>
      <c r="DR2" s="543"/>
      <c r="DS2" s="543"/>
      <c r="DT2" s="543"/>
      <c r="DU2" s="543"/>
      <c r="DV2" s="543"/>
      <c r="DW2" s="543"/>
      <c r="DX2" s="543"/>
      <c r="DY2" s="543"/>
      <c r="DZ2" s="543"/>
      <c r="EA2" s="543"/>
      <c r="EB2" s="543"/>
      <c r="EC2" s="543"/>
      <c r="ED2" s="543"/>
      <c r="EE2" s="543"/>
      <c r="EF2" s="543"/>
      <c r="EG2" s="543"/>
      <c r="EH2" s="543"/>
      <c r="EI2" s="543"/>
      <c r="EJ2" s="543"/>
      <c r="EK2" s="543"/>
      <c r="EL2" s="543"/>
      <c r="EM2" s="543"/>
      <c r="EN2" s="543"/>
      <c r="EO2" s="543"/>
      <c r="EP2" s="543"/>
      <c r="EQ2" s="543"/>
      <c r="ER2" s="543"/>
      <c r="ES2" s="543"/>
      <c r="ET2" s="543"/>
      <c r="EU2" s="543"/>
      <c r="EV2" s="543"/>
      <c r="EW2" s="543"/>
      <c r="EX2" s="543"/>
      <c r="EY2" s="543"/>
      <c r="EZ2" s="543"/>
      <c r="FA2" s="543"/>
      <c r="FB2" s="543"/>
      <c r="FC2" s="543"/>
      <c r="FD2" s="543"/>
      <c r="FE2" s="543"/>
      <c r="GF2" s="26">
        <v>44</v>
      </c>
      <c r="GG2" s="26">
        <v>223</v>
      </c>
    </row>
    <row r="3" spans="106:189" s="3" customFormat="1" ht="15.75" customHeight="1">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GF3" s="27"/>
      <c r="GG3" s="230">
        <f>GF15+GF16+GF17+GF18+GF19+GF20+GF21+GF24+GF33+GF34+GF35+GF37+GF38+GF46+GF47+GF48+GF50+GF51+GF53+GH34+GH50+GH53+GG35+GI15+GI16+GI17+GI18+GI21+GI33+GG22+GG48+GG53+GI19+GI20+GI34+GI35+GI38+GI50+GI51+GI53+GF25+GF26+GF27+GF28+GF29+GF30+GF31+GF32+GI22+GI37</f>
        <v>16295118.429999998</v>
      </c>
    </row>
    <row r="4" spans="106:161" s="3" customFormat="1" ht="9.75" customHeight="1">
      <c r="DB4" s="541" t="s">
        <v>259</v>
      </c>
      <c r="DC4" s="541"/>
      <c r="DD4" s="541"/>
      <c r="DE4" s="541"/>
      <c r="DF4" s="541"/>
      <c r="DG4" s="541"/>
      <c r="DH4" s="541"/>
      <c r="DI4" s="541"/>
      <c r="DJ4" s="541"/>
      <c r="DK4" s="541"/>
      <c r="DL4" s="541"/>
      <c r="DM4" s="541"/>
      <c r="DN4" s="541"/>
      <c r="DO4" s="541"/>
      <c r="DP4" s="541"/>
      <c r="DQ4" s="541"/>
      <c r="DR4" s="541"/>
      <c r="DS4" s="541"/>
      <c r="DT4" s="541"/>
      <c r="DU4" s="541"/>
      <c r="DV4" s="541"/>
      <c r="DW4" s="541"/>
      <c r="DX4" s="541"/>
      <c r="DY4" s="541"/>
      <c r="DZ4" s="541"/>
      <c r="EA4" s="541"/>
      <c r="EB4" s="541"/>
      <c r="EC4" s="541"/>
      <c r="ED4" s="541"/>
      <c r="EE4" s="541"/>
      <c r="EF4" s="541"/>
      <c r="EG4" s="541"/>
      <c r="EH4" s="541"/>
      <c r="EI4" s="541"/>
      <c r="EJ4" s="541"/>
      <c r="EK4" s="541"/>
      <c r="EL4" s="541"/>
      <c r="EM4" s="541"/>
      <c r="EN4" s="541"/>
      <c r="EO4" s="541"/>
      <c r="EP4" s="541"/>
      <c r="EQ4" s="541"/>
      <c r="ER4" s="541"/>
      <c r="ES4" s="541"/>
      <c r="ET4" s="541"/>
      <c r="EU4" s="541"/>
      <c r="EV4" s="541"/>
      <c r="EW4" s="541"/>
      <c r="EX4" s="541"/>
      <c r="EY4" s="541"/>
      <c r="EZ4" s="541"/>
      <c r="FA4" s="541"/>
      <c r="FB4" s="541"/>
      <c r="FC4" s="541"/>
      <c r="FD4" s="541"/>
      <c r="FE4" s="541"/>
    </row>
    <row r="5" spans="188:190" ht="18" customHeight="1">
      <c r="GF5" s="25"/>
      <c r="GG5" s="130">
        <f>GG35+GG22+GG48+GG23</f>
        <v>3333000</v>
      </c>
      <c r="GH5" s="131">
        <v>5</v>
      </c>
    </row>
    <row r="6" spans="127:190" s="3" customFormat="1" ht="12.75">
      <c r="DW6" s="541" t="s">
        <v>24</v>
      </c>
      <c r="DX6" s="541"/>
      <c r="DY6" s="541"/>
      <c r="DZ6" s="541"/>
      <c r="EA6" s="541"/>
      <c r="EB6" s="541"/>
      <c r="EC6" s="541"/>
      <c r="ED6" s="541"/>
      <c r="EE6" s="541"/>
      <c r="EF6" s="541"/>
      <c r="EG6" s="541"/>
      <c r="EH6" s="541"/>
      <c r="EI6" s="541"/>
      <c r="EJ6" s="541"/>
      <c r="EK6" s="541"/>
      <c r="EL6" s="541"/>
      <c r="EM6" s="541"/>
      <c r="EN6" s="541"/>
      <c r="EO6" s="541"/>
      <c r="EP6" s="541"/>
      <c r="EQ6" s="541"/>
      <c r="ER6" s="541"/>
      <c r="ES6" s="541"/>
      <c r="ET6" s="541"/>
      <c r="EU6" s="541"/>
      <c r="EV6" s="541"/>
      <c r="EW6" s="541"/>
      <c r="EX6" s="541"/>
      <c r="EY6" s="541"/>
      <c r="EZ6" s="541"/>
      <c r="FA6" s="541"/>
      <c r="FB6" s="541"/>
      <c r="FC6" s="541"/>
      <c r="FD6" s="541"/>
      <c r="FE6" s="541"/>
      <c r="GG6" s="130">
        <f>GH34+GH38+GH49+GH50+GH52+GH53</f>
        <v>3487300</v>
      </c>
      <c r="GH6" s="131">
        <v>2</v>
      </c>
    </row>
    <row r="7" spans="127:190" s="3" customFormat="1" ht="12.75">
      <c r="DW7" s="540" t="s">
        <v>595</v>
      </c>
      <c r="DX7" s="540"/>
      <c r="DY7" s="540"/>
      <c r="DZ7" s="540"/>
      <c r="EA7" s="540"/>
      <c r="EB7" s="540"/>
      <c r="EC7" s="540"/>
      <c r="ED7" s="540"/>
      <c r="EE7" s="540"/>
      <c r="EF7" s="540"/>
      <c r="EG7" s="540"/>
      <c r="EH7" s="540"/>
      <c r="EI7" s="540"/>
      <c r="EJ7" s="540"/>
      <c r="EK7" s="540"/>
      <c r="EL7" s="540"/>
      <c r="EM7" s="540"/>
      <c r="EN7" s="540"/>
      <c r="EO7" s="540"/>
      <c r="EP7" s="540"/>
      <c r="EQ7" s="540"/>
      <c r="ER7" s="540"/>
      <c r="ES7" s="540"/>
      <c r="ET7" s="540"/>
      <c r="EU7" s="540"/>
      <c r="EV7" s="540"/>
      <c r="EW7" s="540"/>
      <c r="EX7" s="540"/>
      <c r="EY7" s="540"/>
      <c r="EZ7" s="540"/>
      <c r="FA7" s="540"/>
      <c r="FB7" s="540"/>
      <c r="FC7" s="540"/>
      <c r="FD7" s="540"/>
      <c r="FE7" s="540"/>
      <c r="GG7" s="130">
        <f>GF15+GF16+GF17+GF18+GF19+GF20+GF21+GF24+GF33+GF34+GF35+GF37+GF38+GF46+GF47+GF48+GF50+GF51+GF52+GF53+GI15+GI16+GI17+GI18+GI21+GI33</f>
        <v>8776262.84</v>
      </c>
      <c r="GH7" s="131">
        <v>4</v>
      </c>
    </row>
    <row r="8" spans="127:190" s="4" customFormat="1" ht="12.75">
      <c r="DW8" s="535" t="s">
        <v>19</v>
      </c>
      <c r="DX8" s="535"/>
      <c r="DY8" s="535"/>
      <c r="DZ8" s="535"/>
      <c r="EA8" s="535"/>
      <c r="EB8" s="535"/>
      <c r="EC8" s="535"/>
      <c r="ED8" s="535"/>
      <c r="EE8" s="535"/>
      <c r="EF8" s="535"/>
      <c r="EG8" s="535"/>
      <c r="EH8" s="535"/>
      <c r="EI8" s="535"/>
      <c r="EJ8" s="535"/>
      <c r="EK8" s="535"/>
      <c r="EL8" s="535"/>
      <c r="EM8" s="535"/>
      <c r="EN8" s="535"/>
      <c r="EO8" s="535"/>
      <c r="EP8" s="535"/>
      <c r="EQ8" s="535"/>
      <c r="ER8" s="535"/>
      <c r="ES8" s="535"/>
      <c r="ET8" s="535"/>
      <c r="EU8" s="535"/>
      <c r="EV8" s="535"/>
      <c r="EW8" s="535"/>
      <c r="EX8" s="535"/>
      <c r="EY8" s="535"/>
      <c r="EZ8" s="535"/>
      <c r="FA8" s="535"/>
      <c r="FB8" s="535"/>
      <c r="FC8" s="535"/>
      <c r="FD8" s="535"/>
      <c r="FE8" s="535"/>
      <c r="GG8" s="130">
        <f>GG5+GG6+GG7</f>
        <v>15596562.84</v>
      </c>
      <c r="GH8" s="131"/>
    </row>
    <row r="9" spans="127:190" s="3" customFormat="1" ht="11.25" customHeight="1">
      <c r="DW9" s="540"/>
      <c r="DX9" s="540"/>
      <c r="DY9" s="540"/>
      <c r="DZ9" s="540"/>
      <c r="EA9" s="540"/>
      <c r="EB9" s="540"/>
      <c r="EC9" s="540"/>
      <c r="ED9" s="540"/>
      <c r="EE9" s="540"/>
      <c r="EF9" s="540"/>
      <c r="EG9" s="540"/>
      <c r="EH9" s="540"/>
      <c r="EI9" s="540"/>
      <c r="EJ9" s="540"/>
      <c r="EK9" s="540"/>
      <c r="EL9" s="540"/>
      <c r="EM9" s="540"/>
      <c r="EN9" s="540"/>
      <c r="EO9" s="540"/>
      <c r="EP9" s="540"/>
      <c r="EQ9" s="540"/>
      <c r="ER9" s="540"/>
      <c r="ES9" s="540"/>
      <c r="ET9" s="540"/>
      <c r="EU9" s="540"/>
      <c r="EV9" s="540"/>
      <c r="EW9" s="540"/>
      <c r="EX9" s="540"/>
      <c r="EY9" s="540"/>
      <c r="EZ9" s="540"/>
      <c r="FA9" s="540"/>
      <c r="FB9" s="540"/>
      <c r="FC9" s="540"/>
      <c r="FD9" s="540"/>
      <c r="FE9" s="540"/>
      <c r="GG9" s="130">
        <f>GG3-GG8</f>
        <v>698555.589999998</v>
      </c>
      <c r="GH9" s="131"/>
    </row>
    <row r="10" spans="127:192" s="4" customFormat="1" ht="13.5" customHeight="1">
      <c r="DW10" s="535" t="s">
        <v>20</v>
      </c>
      <c r="DX10" s="535"/>
      <c r="DY10" s="535"/>
      <c r="DZ10" s="535"/>
      <c r="EA10" s="535"/>
      <c r="EB10" s="535"/>
      <c r="EC10" s="535"/>
      <c r="ED10" s="535"/>
      <c r="EE10" s="535"/>
      <c r="EF10" s="535"/>
      <c r="EG10" s="535"/>
      <c r="EH10" s="535"/>
      <c r="EI10" s="535"/>
      <c r="EJ10" s="535"/>
      <c r="EK10" s="535"/>
      <c r="EL10" s="535"/>
      <c r="EM10" s="535"/>
      <c r="EN10" s="535"/>
      <c r="EO10" s="535"/>
      <c r="EP10" s="535"/>
      <c r="EQ10" s="535"/>
      <c r="ER10" s="535"/>
      <c r="ES10" s="535"/>
      <c r="ET10" s="535"/>
      <c r="EU10" s="535"/>
      <c r="EV10" s="535"/>
      <c r="EW10" s="535"/>
      <c r="EX10" s="535"/>
      <c r="EY10" s="535"/>
      <c r="EZ10" s="535"/>
      <c r="FA10" s="535"/>
      <c r="FB10" s="535"/>
      <c r="FC10" s="535"/>
      <c r="FD10" s="535"/>
      <c r="FE10" s="535"/>
      <c r="GE10" s="21" t="s">
        <v>321</v>
      </c>
      <c r="GF10" s="24">
        <v>4</v>
      </c>
      <c r="GG10" s="24">
        <v>5</v>
      </c>
      <c r="GH10" s="24">
        <v>2</v>
      </c>
      <c r="GI10" s="233" t="s">
        <v>583</v>
      </c>
      <c r="GJ10" s="22" t="s">
        <v>519</v>
      </c>
    </row>
    <row r="11" spans="127:192" s="3" customFormat="1" ht="15">
      <c r="DW11" s="540"/>
      <c r="DX11" s="540"/>
      <c r="DY11" s="540"/>
      <c r="DZ11" s="540"/>
      <c r="EA11" s="540"/>
      <c r="EB11" s="540"/>
      <c r="EC11" s="540"/>
      <c r="ED11" s="540"/>
      <c r="EE11" s="540"/>
      <c r="EF11" s="540"/>
      <c r="EG11" s="540"/>
      <c r="EH11" s="540"/>
      <c r="EI11" s="540"/>
      <c r="EL11" s="540" t="s">
        <v>596</v>
      </c>
      <c r="EM11" s="540"/>
      <c r="EN11" s="540"/>
      <c r="EO11" s="540"/>
      <c r="EP11" s="540"/>
      <c r="EQ11" s="540"/>
      <c r="ER11" s="540"/>
      <c r="ES11" s="540"/>
      <c r="ET11" s="540"/>
      <c r="EU11" s="540"/>
      <c r="EV11" s="540"/>
      <c r="EW11" s="540"/>
      <c r="EX11" s="540"/>
      <c r="EY11" s="540"/>
      <c r="EZ11" s="540"/>
      <c r="FA11" s="540"/>
      <c r="FB11" s="540"/>
      <c r="FC11" s="540"/>
      <c r="FD11" s="540"/>
      <c r="FE11" s="540"/>
      <c r="GE11" s="22">
        <v>21101</v>
      </c>
      <c r="GF11" s="286">
        <f>28045600+4157400+218800+4441400+3173200-207580.65-115000</f>
        <v>39713819.35</v>
      </c>
      <c r="GG11" s="286"/>
      <c r="GH11" s="286"/>
      <c r="GI11" s="287">
        <v>115000</v>
      </c>
      <c r="GJ11" s="288"/>
    </row>
    <row r="12" spans="127:192" s="4" customFormat="1" ht="15">
      <c r="DW12" s="535" t="s">
        <v>21</v>
      </c>
      <c r="DX12" s="535"/>
      <c r="DY12" s="535"/>
      <c r="DZ12" s="535"/>
      <c r="EA12" s="535"/>
      <c r="EB12" s="535"/>
      <c r="EC12" s="535"/>
      <c r="ED12" s="535"/>
      <c r="EE12" s="535"/>
      <c r="EF12" s="535"/>
      <c r="EG12" s="535"/>
      <c r="EH12" s="535"/>
      <c r="EI12" s="535"/>
      <c r="EL12" s="535" t="s">
        <v>22</v>
      </c>
      <c r="EM12" s="535"/>
      <c r="EN12" s="535"/>
      <c r="EO12" s="535"/>
      <c r="EP12" s="535"/>
      <c r="EQ12" s="535"/>
      <c r="ER12" s="535"/>
      <c r="ES12" s="535"/>
      <c r="ET12" s="535"/>
      <c r="EU12" s="535"/>
      <c r="EV12" s="535"/>
      <c r="EW12" s="535"/>
      <c r="EX12" s="535"/>
      <c r="EY12" s="535"/>
      <c r="EZ12" s="535"/>
      <c r="FA12" s="535"/>
      <c r="FB12" s="535"/>
      <c r="FC12" s="535"/>
      <c r="FD12" s="535"/>
      <c r="FE12" s="535"/>
      <c r="GE12" s="22">
        <v>21201</v>
      </c>
      <c r="GF12" s="286"/>
      <c r="GG12" s="286"/>
      <c r="GH12" s="286"/>
      <c r="GI12" s="287"/>
      <c r="GJ12" s="288"/>
    </row>
    <row r="13" spans="127:192" s="3" customFormat="1" ht="15">
      <c r="DW13" s="536" t="s">
        <v>23</v>
      </c>
      <c r="DX13" s="536"/>
      <c r="DY13" s="537"/>
      <c r="DZ13" s="537"/>
      <c r="EA13" s="537"/>
      <c r="EB13" s="538" t="s">
        <v>23</v>
      </c>
      <c r="EC13" s="538"/>
      <c r="EE13" s="537"/>
      <c r="EF13" s="537"/>
      <c r="EG13" s="537"/>
      <c r="EH13" s="537"/>
      <c r="EI13" s="537"/>
      <c r="EJ13" s="537"/>
      <c r="EK13" s="537"/>
      <c r="EL13" s="537"/>
      <c r="EM13" s="537"/>
      <c r="EN13" s="537"/>
      <c r="EO13" s="537"/>
      <c r="EP13" s="537"/>
      <c r="EQ13" s="537"/>
      <c r="ER13" s="537"/>
      <c r="ES13" s="537"/>
      <c r="ET13" s="536">
        <v>20</v>
      </c>
      <c r="EU13" s="536"/>
      <c r="EV13" s="536"/>
      <c r="EW13" s="539"/>
      <c r="EX13" s="539"/>
      <c r="EY13" s="539"/>
      <c r="EZ13" s="3" t="s">
        <v>5</v>
      </c>
      <c r="GE13" s="22">
        <v>21301</v>
      </c>
      <c r="GF13" s="286">
        <f>8455700+1255500+66100+1341300+958300-62689.35-35000</f>
        <v>11979210.65</v>
      </c>
      <c r="GG13" s="286"/>
      <c r="GH13" s="286"/>
      <c r="GI13" s="287">
        <f>64910-4309.28-14231.48</f>
        <v>46369.240000000005</v>
      </c>
      <c r="GJ13" s="288"/>
    </row>
    <row r="14" spans="187:192" ht="15">
      <c r="GE14" s="22">
        <v>21401</v>
      </c>
      <c r="GF14" s="286"/>
      <c r="GG14" s="286">
        <f>170000+230000</f>
        <v>400000</v>
      </c>
      <c r="GH14" s="286"/>
      <c r="GI14" s="287"/>
      <c r="GJ14" s="288"/>
    </row>
    <row r="15" spans="96:192" s="5" customFormat="1" ht="15">
      <c r="CR15" s="6" t="s">
        <v>26</v>
      </c>
      <c r="CS15" s="572" t="s">
        <v>516</v>
      </c>
      <c r="CT15" s="572"/>
      <c r="CU15" s="572"/>
      <c r="CV15" s="5" t="s">
        <v>5</v>
      </c>
      <c r="GE15" s="22">
        <v>22101</v>
      </c>
      <c r="GF15" s="286">
        <v>47000</v>
      </c>
      <c r="GG15" s="286"/>
      <c r="GH15" s="286"/>
      <c r="GI15" s="287">
        <v>6406.27</v>
      </c>
      <c r="GJ15" s="287"/>
    </row>
    <row r="16" spans="51:192" s="5" customFormat="1" ht="15">
      <c r="AY16" s="570" t="s">
        <v>27</v>
      </c>
      <c r="AZ16" s="570"/>
      <c r="BA16" s="570"/>
      <c r="BB16" s="570"/>
      <c r="BC16" s="570"/>
      <c r="BD16" s="570"/>
      <c r="BE16" s="570"/>
      <c r="BF16" s="572" t="s">
        <v>516</v>
      </c>
      <c r="BG16" s="572"/>
      <c r="BH16" s="572"/>
      <c r="BI16" s="570" t="s">
        <v>28</v>
      </c>
      <c r="BJ16" s="570"/>
      <c r="BK16" s="570"/>
      <c r="BL16" s="570"/>
      <c r="BM16" s="570"/>
      <c r="BN16" s="570"/>
      <c r="BO16" s="570"/>
      <c r="BP16" s="570"/>
      <c r="BQ16" s="570"/>
      <c r="BR16" s="570"/>
      <c r="BS16" s="570"/>
      <c r="BT16" s="570"/>
      <c r="BU16" s="570"/>
      <c r="BV16" s="570"/>
      <c r="BW16" s="570"/>
      <c r="BX16" s="570"/>
      <c r="BY16" s="570"/>
      <c r="BZ16" s="570"/>
      <c r="CA16" s="570"/>
      <c r="CB16" s="570"/>
      <c r="CC16" s="570"/>
      <c r="CD16" s="570"/>
      <c r="CE16" s="572" t="s">
        <v>551</v>
      </c>
      <c r="CF16" s="572"/>
      <c r="CG16" s="572"/>
      <c r="CH16" s="570" t="s">
        <v>29</v>
      </c>
      <c r="CI16" s="570"/>
      <c r="CJ16" s="570"/>
      <c r="CK16" s="570"/>
      <c r="CL16" s="570"/>
      <c r="CM16" s="572" t="s">
        <v>582</v>
      </c>
      <c r="CN16" s="572"/>
      <c r="CO16" s="572"/>
      <c r="CP16" s="571" t="s">
        <v>30</v>
      </c>
      <c r="CQ16" s="571"/>
      <c r="CR16" s="571"/>
      <c r="CS16" s="571"/>
      <c r="CT16" s="571"/>
      <c r="CU16" s="571"/>
      <c r="CV16" s="571"/>
      <c r="CW16" s="571"/>
      <c r="CX16" s="571"/>
      <c r="ES16" s="529" t="s">
        <v>25</v>
      </c>
      <c r="ET16" s="530"/>
      <c r="EU16" s="530"/>
      <c r="EV16" s="530"/>
      <c r="EW16" s="530"/>
      <c r="EX16" s="530"/>
      <c r="EY16" s="530"/>
      <c r="EZ16" s="530"/>
      <c r="FA16" s="530"/>
      <c r="FB16" s="530"/>
      <c r="FC16" s="530"/>
      <c r="FD16" s="530"/>
      <c r="FE16" s="531"/>
      <c r="GE16" s="22">
        <v>22317</v>
      </c>
      <c r="GF16" s="286">
        <v>503500</v>
      </c>
      <c r="GG16" s="286"/>
      <c r="GH16" s="286"/>
      <c r="GI16" s="287">
        <v>8826.67</v>
      </c>
      <c r="GJ16" s="287"/>
    </row>
    <row r="17" spans="149:192" ht="15.75" thickBot="1">
      <c r="ES17" s="532"/>
      <c r="ET17" s="533"/>
      <c r="EU17" s="533"/>
      <c r="EV17" s="533"/>
      <c r="EW17" s="533"/>
      <c r="EX17" s="533"/>
      <c r="EY17" s="533"/>
      <c r="EZ17" s="533"/>
      <c r="FA17" s="533"/>
      <c r="FB17" s="533"/>
      <c r="FC17" s="533"/>
      <c r="FD17" s="533"/>
      <c r="FE17" s="534"/>
      <c r="GE17" s="22">
        <v>22326</v>
      </c>
      <c r="GF17" s="286">
        <v>3783000</v>
      </c>
      <c r="GG17" s="286"/>
      <c r="GH17" s="286"/>
      <c r="GI17" s="287">
        <v>318333.25</v>
      </c>
      <c r="GJ17" s="288"/>
    </row>
    <row r="18" spans="59:192" ht="15" customHeight="1">
      <c r="BG18" s="521" t="s">
        <v>42</v>
      </c>
      <c r="BH18" s="521"/>
      <c r="BI18" s="521"/>
      <c r="BJ18" s="521"/>
      <c r="BK18" s="527" t="s">
        <v>598</v>
      </c>
      <c r="BL18" s="527"/>
      <c r="BM18" s="527"/>
      <c r="BN18" s="523" t="s">
        <v>23</v>
      </c>
      <c r="BO18" s="523"/>
      <c r="BQ18" s="427" t="s">
        <v>597</v>
      </c>
      <c r="BR18" s="427"/>
      <c r="BS18" s="427"/>
      <c r="BT18" s="427"/>
      <c r="BU18" s="427"/>
      <c r="BV18" s="427"/>
      <c r="BW18" s="427"/>
      <c r="BX18" s="427"/>
      <c r="BY18" s="427"/>
      <c r="BZ18" s="427"/>
      <c r="CA18" s="427"/>
      <c r="CB18" s="427"/>
      <c r="CC18" s="427"/>
      <c r="CD18" s="427"/>
      <c r="CE18" s="427"/>
      <c r="CF18" s="521">
        <v>20</v>
      </c>
      <c r="CG18" s="521"/>
      <c r="CH18" s="521"/>
      <c r="CI18" s="528" t="s">
        <v>516</v>
      </c>
      <c r="CJ18" s="528"/>
      <c r="CK18" s="528"/>
      <c r="CL18" s="1" t="s">
        <v>43</v>
      </c>
      <c r="EQ18" s="2" t="s">
        <v>31</v>
      </c>
      <c r="ES18" s="450"/>
      <c r="ET18" s="451"/>
      <c r="EU18" s="451"/>
      <c r="EV18" s="451"/>
      <c r="EW18" s="451"/>
      <c r="EX18" s="451"/>
      <c r="EY18" s="451"/>
      <c r="EZ18" s="451"/>
      <c r="FA18" s="451"/>
      <c r="FB18" s="451"/>
      <c r="FC18" s="451"/>
      <c r="FD18" s="451"/>
      <c r="FE18" s="526"/>
      <c r="GE18" s="22">
        <v>22331</v>
      </c>
      <c r="GF18" s="286">
        <v>353000</v>
      </c>
      <c r="GG18" s="286"/>
      <c r="GH18" s="286"/>
      <c r="GI18" s="287">
        <v>40000</v>
      </c>
      <c r="GJ18" s="288"/>
    </row>
    <row r="19" spans="1:192" ht="18" customHeight="1">
      <c r="A19" s="523" t="s">
        <v>34</v>
      </c>
      <c r="B19" s="523"/>
      <c r="C19" s="523"/>
      <c r="D19" s="523"/>
      <c r="E19" s="523"/>
      <c r="F19" s="523"/>
      <c r="G19" s="523"/>
      <c r="H19" s="523"/>
      <c r="I19" s="523"/>
      <c r="J19" s="523"/>
      <c r="K19" s="523"/>
      <c r="L19" s="523"/>
      <c r="M19" s="523"/>
      <c r="N19" s="523"/>
      <c r="O19" s="523"/>
      <c r="P19" s="523"/>
      <c r="Q19" s="523"/>
      <c r="R19" s="523"/>
      <c r="S19" s="523"/>
      <c r="T19" s="523"/>
      <c r="U19" s="523"/>
      <c r="V19" s="523"/>
      <c r="W19" s="523"/>
      <c r="X19" s="523"/>
      <c r="Y19" s="523"/>
      <c r="Z19" s="523"/>
      <c r="AA19" s="523"/>
      <c r="EQ19" s="2" t="s">
        <v>32</v>
      </c>
      <c r="ES19" s="401"/>
      <c r="ET19" s="402"/>
      <c r="EU19" s="402"/>
      <c r="EV19" s="402"/>
      <c r="EW19" s="402"/>
      <c r="EX19" s="402"/>
      <c r="EY19" s="402"/>
      <c r="EZ19" s="402"/>
      <c r="FA19" s="402"/>
      <c r="FB19" s="402"/>
      <c r="FC19" s="402"/>
      <c r="FD19" s="402"/>
      <c r="FE19" s="515"/>
      <c r="GE19" s="22">
        <v>22399</v>
      </c>
      <c r="GF19" s="286">
        <v>101700</v>
      </c>
      <c r="GG19" s="286"/>
      <c r="GH19" s="286"/>
      <c r="GI19" s="287">
        <v>5087.34</v>
      </c>
      <c r="GJ19" s="288"/>
    </row>
    <row r="20" spans="1:192" ht="15.75" customHeight="1">
      <c r="A20" s="1" t="s">
        <v>35</v>
      </c>
      <c r="AB20" s="524" t="s">
        <v>319</v>
      </c>
      <c r="AC20" s="524"/>
      <c r="AD20" s="524"/>
      <c r="AE20" s="524"/>
      <c r="AF20" s="524"/>
      <c r="AG20" s="524"/>
      <c r="AH20" s="524"/>
      <c r="AI20" s="524"/>
      <c r="AJ20" s="524"/>
      <c r="AK20" s="524"/>
      <c r="AL20" s="524"/>
      <c r="AM20" s="524"/>
      <c r="AN20" s="524"/>
      <c r="AO20" s="524"/>
      <c r="AP20" s="524"/>
      <c r="AQ20" s="524"/>
      <c r="AR20" s="524"/>
      <c r="AS20" s="524"/>
      <c r="AT20" s="524"/>
      <c r="AU20" s="524"/>
      <c r="AV20" s="524"/>
      <c r="AW20" s="524"/>
      <c r="AX20" s="524"/>
      <c r="AY20" s="524"/>
      <c r="AZ20" s="524"/>
      <c r="BA20" s="524"/>
      <c r="BB20" s="524"/>
      <c r="BC20" s="524"/>
      <c r="BD20" s="524"/>
      <c r="BE20" s="524"/>
      <c r="BF20" s="524"/>
      <c r="BG20" s="524"/>
      <c r="BH20" s="524"/>
      <c r="BI20" s="524"/>
      <c r="BJ20" s="524"/>
      <c r="BK20" s="524"/>
      <c r="BL20" s="524"/>
      <c r="BM20" s="524"/>
      <c r="BN20" s="524"/>
      <c r="BO20" s="524"/>
      <c r="BP20" s="524"/>
      <c r="BQ20" s="524"/>
      <c r="BR20" s="524"/>
      <c r="BS20" s="524"/>
      <c r="BT20" s="524"/>
      <c r="BU20" s="524"/>
      <c r="BV20" s="524"/>
      <c r="BW20" s="524"/>
      <c r="BX20" s="524"/>
      <c r="BY20" s="524"/>
      <c r="BZ20" s="524"/>
      <c r="CA20" s="524"/>
      <c r="CB20" s="524"/>
      <c r="CC20" s="524"/>
      <c r="CD20" s="524"/>
      <c r="CE20" s="524"/>
      <c r="CF20" s="524"/>
      <c r="CG20" s="524"/>
      <c r="CH20" s="524"/>
      <c r="CI20" s="524"/>
      <c r="CJ20" s="524"/>
      <c r="CK20" s="524"/>
      <c r="CL20" s="524"/>
      <c r="CM20" s="524"/>
      <c r="CN20" s="524"/>
      <c r="CO20" s="524"/>
      <c r="CP20" s="524"/>
      <c r="CQ20" s="524"/>
      <c r="CR20" s="524"/>
      <c r="CS20" s="524"/>
      <c r="CT20" s="524"/>
      <c r="CU20" s="524"/>
      <c r="CV20" s="524"/>
      <c r="CW20" s="524"/>
      <c r="CX20" s="524"/>
      <c r="CY20" s="524"/>
      <c r="CZ20" s="524"/>
      <c r="DA20" s="524"/>
      <c r="DB20" s="524"/>
      <c r="DC20" s="524"/>
      <c r="DD20" s="524"/>
      <c r="DE20" s="524"/>
      <c r="DF20" s="524"/>
      <c r="DG20" s="524"/>
      <c r="DH20" s="524"/>
      <c r="DI20" s="524"/>
      <c r="DJ20" s="524"/>
      <c r="DK20" s="524"/>
      <c r="DL20" s="524"/>
      <c r="DM20" s="524"/>
      <c r="DN20" s="524"/>
      <c r="DO20" s="524"/>
      <c r="DP20" s="524"/>
      <c r="EQ20" s="2" t="s">
        <v>33</v>
      </c>
      <c r="ES20" s="401"/>
      <c r="ET20" s="402"/>
      <c r="EU20" s="402"/>
      <c r="EV20" s="402"/>
      <c r="EW20" s="402"/>
      <c r="EX20" s="402"/>
      <c r="EY20" s="402"/>
      <c r="EZ20" s="402"/>
      <c r="FA20" s="402"/>
      <c r="FB20" s="402"/>
      <c r="FC20" s="402"/>
      <c r="FD20" s="402"/>
      <c r="FE20" s="515"/>
      <c r="GE20" s="22">
        <v>22351</v>
      </c>
      <c r="GF20" s="286">
        <v>700000</v>
      </c>
      <c r="GG20" s="286"/>
      <c r="GH20" s="286"/>
      <c r="GI20" s="287">
        <v>150000</v>
      </c>
      <c r="GJ20" s="288"/>
    </row>
    <row r="21" spans="147:192" ht="15">
      <c r="EQ21" s="2" t="s">
        <v>32</v>
      </c>
      <c r="ES21" s="401"/>
      <c r="ET21" s="402"/>
      <c r="EU21" s="402"/>
      <c r="EV21" s="402"/>
      <c r="EW21" s="402"/>
      <c r="EX21" s="402"/>
      <c r="EY21" s="402"/>
      <c r="EZ21" s="402"/>
      <c r="FA21" s="402"/>
      <c r="FB21" s="402"/>
      <c r="FC21" s="402"/>
      <c r="FD21" s="402"/>
      <c r="FE21" s="515"/>
      <c r="GE21" s="22">
        <v>22501</v>
      </c>
      <c r="GF21" s="286">
        <v>50000</v>
      </c>
      <c r="GG21" s="286"/>
      <c r="GH21" s="286"/>
      <c r="GI21" s="287"/>
      <c r="GJ21" s="288"/>
    </row>
    <row r="22" spans="147:192" ht="15">
      <c r="EQ22" s="2" t="s">
        <v>36</v>
      </c>
      <c r="ES22" s="401"/>
      <c r="ET22" s="402"/>
      <c r="EU22" s="402"/>
      <c r="EV22" s="402"/>
      <c r="EW22" s="402"/>
      <c r="EX22" s="402"/>
      <c r="EY22" s="402"/>
      <c r="EZ22" s="402"/>
      <c r="FA22" s="402"/>
      <c r="FB22" s="402"/>
      <c r="FC22" s="402"/>
      <c r="FD22" s="402"/>
      <c r="FE22" s="515"/>
      <c r="GE22" s="22">
        <v>22502</v>
      </c>
      <c r="GF22" s="286"/>
      <c r="GG22" s="286">
        <f>4085975-1765975</f>
        <v>2320000</v>
      </c>
      <c r="GH22" s="286"/>
      <c r="GI22" s="287">
        <v>50000</v>
      </c>
      <c r="GJ22" s="288"/>
    </row>
    <row r="23" spans="1:192" ht="25.5" customHeight="1">
      <c r="A23" s="1" t="s">
        <v>40</v>
      </c>
      <c r="K23" s="525" t="s">
        <v>511</v>
      </c>
      <c r="L23" s="525"/>
      <c r="M23" s="525"/>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5"/>
      <c r="AY23" s="525"/>
      <c r="AZ23" s="525"/>
      <c r="BA23" s="525"/>
      <c r="BB23" s="525"/>
      <c r="BC23" s="525"/>
      <c r="BD23" s="525"/>
      <c r="BE23" s="525"/>
      <c r="BF23" s="525"/>
      <c r="BG23" s="525"/>
      <c r="BH23" s="525"/>
      <c r="BI23" s="525"/>
      <c r="BJ23" s="525"/>
      <c r="BK23" s="525"/>
      <c r="BL23" s="525"/>
      <c r="BM23" s="525"/>
      <c r="BN23" s="525"/>
      <c r="BO23" s="525"/>
      <c r="BP23" s="525"/>
      <c r="BQ23" s="525"/>
      <c r="BR23" s="525"/>
      <c r="BS23" s="525"/>
      <c r="BT23" s="525"/>
      <c r="BU23" s="525"/>
      <c r="BV23" s="525"/>
      <c r="BW23" s="525"/>
      <c r="BX23" s="525"/>
      <c r="BY23" s="525"/>
      <c r="BZ23" s="525"/>
      <c r="CA23" s="525"/>
      <c r="CB23" s="525"/>
      <c r="CC23" s="525"/>
      <c r="CD23" s="525"/>
      <c r="CE23" s="525"/>
      <c r="CF23" s="525"/>
      <c r="CG23" s="525"/>
      <c r="CH23" s="525"/>
      <c r="CI23" s="525"/>
      <c r="CJ23" s="525"/>
      <c r="CK23" s="525"/>
      <c r="CL23" s="525"/>
      <c r="CM23" s="525"/>
      <c r="CN23" s="525"/>
      <c r="CO23" s="525"/>
      <c r="CP23" s="525"/>
      <c r="CQ23" s="525"/>
      <c r="CR23" s="525"/>
      <c r="CS23" s="525"/>
      <c r="CT23" s="525"/>
      <c r="CU23" s="525"/>
      <c r="CV23" s="525"/>
      <c r="CW23" s="525"/>
      <c r="CX23" s="525"/>
      <c r="CY23" s="525"/>
      <c r="CZ23" s="525"/>
      <c r="DA23" s="525"/>
      <c r="DB23" s="525"/>
      <c r="DC23" s="525"/>
      <c r="DD23" s="525"/>
      <c r="DE23" s="525"/>
      <c r="DF23" s="525"/>
      <c r="DG23" s="525"/>
      <c r="DH23" s="525"/>
      <c r="DI23" s="525"/>
      <c r="DJ23" s="525"/>
      <c r="DK23" s="525"/>
      <c r="DL23" s="525"/>
      <c r="DM23" s="525"/>
      <c r="DN23" s="525"/>
      <c r="DO23" s="525"/>
      <c r="DP23" s="525"/>
      <c r="EQ23" s="2" t="s">
        <v>37</v>
      </c>
      <c r="ES23" s="401"/>
      <c r="ET23" s="402"/>
      <c r="EU23" s="402"/>
      <c r="EV23" s="402"/>
      <c r="EW23" s="402"/>
      <c r="EX23" s="402"/>
      <c r="EY23" s="402"/>
      <c r="EZ23" s="402"/>
      <c r="FA23" s="402"/>
      <c r="FB23" s="402"/>
      <c r="FC23" s="402"/>
      <c r="FD23" s="402"/>
      <c r="FE23" s="515"/>
      <c r="GE23" s="22" t="s">
        <v>552</v>
      </c>
      <c r="GF23" s="286"/>
      <c r="GG23" s="286"/>
      <c r="GH23" s="286"/>
      <c r="GI23" s="287"/>
      <c r="GJ23" s="288"/>
    </row>
    <row r="24" spans="1:192" ht="18" customHeight="1" thickBot="1">
      <c r="A24" s="1" t="s">
        <v>41</v>
      </c>
      <c r="EQ24" s="2" t="s">
        <v>38</v>
      </c>
      <c r="ES24" s="415" t="s">
        <v>39</v>
      </c>
      <c r="ET24" s="416"/>
      <c r="EU24" s="416"/>
      <c r="EV24" s="416"/>
      <c r="EW24" s="416"/>
      <c r="EX24" s="416"/>
      <c r="EY24" s="416"/>
      <c r="EZ24" s="416"/>
      <c r="FA24" s="416"/>
      <c r="FB24" s="416"/>
      <c r="FC24" s="416"/>
      <c r="FD24" s="416"/>
      <c r="FE24" s="516"/>
      <c r="GE24" s="22">
        <v>22503</v>
      </c>
      <c r="GF24" s="286">
        <v>24000</v>
      </c>
      <c r="GG24" s="286"/>
      <c r="GH24" s="286"/>
      <c r="GI24" s="287"/>
      <c r="GJ24" s="288"/>
    </row>
    <row r="25" spans="187:192" ht="15">
      <c r="GE25" s="22">
        <v>22504</v>
      </c>
      <c r="GF25" s="286">
        <v>90000</v>
      </c>
      <c r="GG25" s="286"/>
      <c r="GH25" s="286"/>
      <c r="GI25" s="287"/>
      <c r="GJ25" s="288"/>
    </row>
    <row r="26" spans="1:192" s="7" customFormat="1" ht="15">
      <c r="A26" s="517" t="s">
        <v>44</v>
      </c>
      <c r="B26" s="517"/>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7"/>
      <c r="AY26" s="517"/>
      <c r="AZ26" s="517"/>
      <c r="BA26" s="517"/>
      <c r="BB26" s="517"/>
      <c r="BC26" s="517"/>
      <c r="BD26" s="517"/>
      <c r="BE26" s="517"/>
      <c r="BF26" s="517"/>
      <c r="BG26" s="517"/>
      <c r="BH26" s="517"/>
      <c r="BI26" s="517"/>
      <c r="BJ26" s="517"/>
      <c r="BK26" s="517"/>
      <c r="BL26" s="517"/>
      <c r="BM26" s="517"/>
      <c r="BN26" s="517"/>
      <c r="BO26" s="517"/>
      <c r="BP26" s="517"/>
      <c r="BQ26" s="517"/>
      <c r="BR26" s="517"/>
      <c r="BS26" s="517"/>
      <c r="BT26" s="517"/>
      <c r="BU26" s="517"/>
      <c r="BV26" s="517"/>
      <c r="BW26" s="517"/>
      <c r="BX26" s="517"/>
      <c r="BY26" s="517"/>
      <c r="BZ26" s="517"/>
      <c r="CA26" s="517"/>
      <c r="CB26" s="517"/>
      <c r="CC26" s="517"/>
      <c r="CD26" s="517"/>
      <c r="CE26" s="517"/>
      <c r="CF26" s="517"/>
      <c r="CG26" s="517"/>
      <c r="CH26" s="517"/>
      <c r="CI26" s="517"/>
      <c r="CJ26" s="517"/>
      <c r="CK26" s="517"/>
      <c r="CL26" s="517"/>
      <c r="CM26" s="517"/>
      <c r="CN26" s="517"/>
      <c r="CO26" s="517"/>
      <c r="CP26" s="517"/>
      <c r="CQ26" s="517"/>
      <c r="CR26" s="517"/>
      <c r="CS26" s="517"/>
      <c r="CT26" s="517"/>
      <c r="CU26" s="517"/>
      <c r="CV26" s="517"/>
      <c r="CW26" s="517"/>
      <c r="CX26" s="517"/>
      <c r="CY26" s="517"/>
      <c r="CZ26" s="517"/>
      <c r="DA26" s="517"/>
      <c r="DB26" s="517"/>
      <c r="DC26" s="517"/>
      <c r="DD26" s="517"/>
      <c r="DE26" s="517"/>
      <c r="DF26" s="517"/>
      <c r="DG26" s="517"/>
      <c r="DH26" s="517"/>
      <c r="DI26" s="517"/>
      <c r="DJ26" s="517"/>
      <c r="DK26" s="517"/>
      <c r="DL26" s="517"/>
      <c r="DM26" s="517"/>
      <c r="DN26" s="517"/>
      <c r="DO26" s="517"/>
      <c r="DP26" s="517"/>
      <c r="DQ26" s="517"/>
      <c r="DR26" s="517"/>
      <c r="DS26" s="517"/>
      <c r="DT26" s="517"/>
      <c r="DU26" s="517"/>
      <c r="DV26" s="517"/>
      <c r="DW26" s="517"/>
      <c r="DX26" s="517"/>
      <c r="DY26" s="517"/>
      <c r="DZ26" s="517"/>
      <c r="EA26" s="517"/>
      <c r="EB26" s="517"/>
      <c r="EC26" s="517"/>
      <c r="ED26" s="517"/>
      <c r="EE26" s="517"/>
      <c r="EF26" s="517"/>
      <c r="EG26" s="517"/>
      <c r="EH26" s="517"/>
      <c r="EI26" s="517"/>
      <c r="EJ26" s="517"/>
      <c r="EK26" s="517"/>
      <c r="EL26" s="517"/>
      <c r="EM26" s="517"/>
      <c r="EN26" s="517"/>
      <c r="EO26" s="517"/>
      <c r="EP26" s="517"/>
      <c r="EQ26" s="517"/>
      <c r="ER26" s="517"/>
      <c r="ES26" s="517"/>
      <c r="ET26" s="517"/>
      <c r="EU26" s="517"/>
      <c r="EV26" s="517"/>
      <c r="EW26" s="517"/>
      <c r="EX26" s="517"/>
      <c r="EY26" s="517"/>
      <c r="EZ26" s="517"/>
      <c r="FA26" s="517"/>
      <c r="FB26" s="517"/>
      <c r="FC26" s="517"/>
      <c r="FD26" s="517"/>
      <c r="FE26" s="517"/>
      <c r="GE26" s="22">
        <v>22505</v>
      </c>
      <c r="GF26" s="286"/>
      <c r="GG26" s="286"/>
      <c r="GH26" s="286"/>
      <c r="GI26" s="287"/>
      <c r="GJ26" s="288"/>
    </row>
    <row r="27" spans="187:192" ht="15">
      <c r="GE27" s="22">
        <v>22506</v>
      </c>
      <c r="GF27" s="286">
        <v>18000</v>
      </c>
      <c r="GG27" s="286"/>
      <c r="GH27" s="286"/>
      <c r="GI27" s="287"/>
      <c r="GJ27" s="288"/>
    </row>
    <row r="28" spans="1:192" ht="15">
      <c r="A28" s="530" t="s">
        <v>0</v>
      </c>
      <c r="B28" s="530"/>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0"/>
      <c r="AL28" s="530"/>
      <c r="AM28" s="530"/>
      <c r="AN28" s="530"/>
      <c r="AO28" s="530"/>
      <c r="AP28" s="530"/>
      <c r="AQ28" s="530"/>
      <c r="AR28" s="530"/>
      <c r="AS28" s="530"/>
      <c r="AT28" s="530"/>
      <c r="AU28" s="530"/>
      <c r="AV28" s="530"/>
      <c r="AW28" s="530"/>
      <c r="AX28" s="530"/>
      <c r="AY28" s="530"/>
      <c r="AZ28" s="530"/>
      <c r="BA28" s="530"/>
      <c r="BB28" s="530"/>
      <c r="BC28" s="530"/>
      <c r="BD28" s="530"/>
      <c r="BE28" s="530"/>
      <c r="BF28" s="530"/>
      <c r="BG28" s="530"/>
      <c r="BH28" s="530"/>
      <c r="BI28" s="530"/>
      <c r="BJ28" s="530"/>
      <c r="BK28" s="530"/>
      <c r="BL28" s="530"/>
      <c r="BM28" s="530"/>
      <c r="BN28" s="530"/>
      <c r="BO28" s="530"/>
      <c r="BP28" s="530"/>
      <c r="BQ28" s="530"/>
      <c r="BR28" s="530"/>
      <c r="BS28" s="530"/>
      <c r="BT28" s="530"/>
      <c r="BU28" s="530"/>
      <c r="BV28" s="530"/>
      <c r="BW28" s="531"/>
      <c r="BX28" s="544" t="s">
        <v>1</v>
      </c>
      <c r="BY28" s="545"/>
      <c r="BZ28" s="545"/>
      <c r="CA28" s="545"/>
      <c r="CB28" s="545"/>
      <c r="CC28" s="545"/>
      <c r="CD28" s="545"/>
      <c r="CE28" s="565"/>
      <c r="CF28" s="544" t="s">
        <v>2</v>
      </c>
      <c r="CG28" s="545"/>
      <c r="CH28" s="545"/>
      <c r="CI28" s="545"/>
      <c r="CJ28" s="545"/>
      <c r="CK28" s="545"/>
      <c r="CL28" s="545"/>
      <c r="CM28" s="545"/>
      <c r="CN28" s="545"/>
      <c r="CO28" s="545"/>
      <c r="CP28" s="545"/>
      <c r="CQ28" s="545"/>
      <c r="CR28" s="565"/>
      <c r="CS28" s="544" t="s">
        <v>3</v>
      </c>
      <c r="CT28" s="545"/>
      <c r="CU28" s="545"/>
      <c r="CV28" s="545"/>
      <c r="CW28" s="545"/>
      <c r="CX28" s="545"/>
      <c r="CY28" s="545"/>
      <c r="CZ28" s="545"/>
      <c r="DA28" s="545"/>
      <c r="DB28" s="545"/>
      <c r="DC28" s="545"/>
      <c r="DD28" s="545"/>
      <c r="DE28" s="565"/>
      <c r="DF28" s="548" t="s">
        <v>10</v>
      </c>
      <c r="DG28" s="549"/>
      <c r="DH28" s="549"/>
      <c r="DI28" s="549"/>
      <c r="DJ28" s="549"/>
      <c r="DK28" s="549"/>
      <c r="DL28" s="549"/>
      <c r="DM28" s="549"/>
      <c r="DN28" s="549"/>
      <c r="DO28" s="549"/>
      <c r="DP28" s="549"/>
      <c r="DQ28" s="549"/>
      <c r="DR28" s="549"/>
      <c r="DS28" s="549"/>
      <c r="DT28" s="549"/>
      <c r="DU28" s="549"/>
      <c r="DV28" s="549"/>
      <c r="DW28" s="549"/>
      <c r="DX28" s="549"/>
      <c r="DY28" s="549"/>
      <c r="DZ28" s="549"/>
      <c r="EA28" s="549"/>
      <c r="EB28" s="549"/>
      <c r="EC28" s="549"/>
      <c r="ED28" s="549"/>
      <c r="EE28" s="549"/>
      <c r="EF28" s="549"/>
      <c r="EG28" s="549"/>
      <c r="EH28" s="549"/>
      <c r="EI28" s="549"/>
      <c r="EJ28" s="549"/>
      <c r="EK28" s="549"/>
      <c r="EL28" s="549"/>
      <c r="EM28" s="549"/>
      <c r="EN28" s="549"/>
      <c r="EO28" s="549"/>
      <c r="EP28" s="549"/>
      <c r="EQ28" s="549"/>
      <c r="ER28" s="549"/>
      <c r="ES28" s="549"/>
      <c r="ET28" s="549"/>
      <c r="EU28" s="549"/>
      <c r="EV28" s="549"/>
      <c r="EW28" s="549"/>
      <c r="EX28" s="549"/>
      <c r="EY28" s="549"/>
      <c r="EZ28" s="549"/>
      <c r="FA28" s="549"/>
      <c r="FB28" s="549"/>
      <c r="FC28" s="549"/>
      <c r="FD28" s="549"/>
      <c r="FE28" s="549"/>
      <c r="GE28" s="22">
        <v>22507</v>
      </c>
      <c r="GF28" s="286"/>
      <c r="GG28" s="286"/>
      <c r="GH28" s="286"/>
      <c r="GI28" s="287"/>
      <c r="GJ28" s="288"/>
    </row>
    <row r="29" spans="1:192" ht="18.75" customHeight="1">
      <c r="A29" s="533"/>
      <c r="B29" s="533"/>
      <c r="C29" s="533"/>
      <c r="D29" s="533"/>
      <c r="E29" s="533"/>
      <c r="F29" s="533"/>
      <c r="G29" s="533"/>
      <c r="H29" s="533"/>
      <c r="I29" s="533"/>
      <c r="J29" s="533"/>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3"/>
      <c r="AY29" s="533"/>
      <c r="AZ29" s="533"/>
      <c r="BA29" s="533"/>
      <c r="BB29" s="533"/>
      <c r="BC29" s="533"/>
      <c r="BD29" s="533"/>
      <c r="BE29" s="533"/>
      <c r="BF29" s="533"/>
      <c r="BG29" s="533"/>
      <c r="BH29" s="533"/>
      <c r="BI29" s="533"/>
      <c r="BJ29" s="533"/>
      <c r="BK29" s="533"/>
      <c r="BL29" s="533"/>
      <c r="BM29" s="533"/>
      <c r="BN29" s="533"/>
      <c r="BO29" s="533"/>
      <c r="BP29" s="533"/>
      <c r="BQ29" s="533"/>
      <c r="BR29" s="533"/>
      <c r="BS29" s="533"/>
      <c r="BT29" s="533"/>
      <c r="BU29" s="533"/>
      <c r="BV29" s="533"/>
      <c r="BW29" s="534"/>
      <c r="BX29" s="566"/>
      <c r="BY29" s="567"/>
      <c r="BZ29" s="567"/>
      <c r="CA29" s="567"/>
      <c r="CB29" s="567"/>
      <c r="CC29" s="567"/>
      <c r="CD29" s="567"/>
      <c r="CE29" s="568"/>
      <c r="CF29" s="566"/>
      <c r="CG29" s="567"/>
      <c r="CH29" s="567"/>
      <c r="CI29" s="567"/>
      <c r="CJ29" s="567"/>
      <c r="CK29" s="567"/>
      <c r="CL29" s="567"/>
      <c r="CM29" s="567"/>
      <c r="CN29" s="567"/>
      <c r="CO29" s="567"/>
      <c r="CP29" s="567"/>
      <c r="CQ29" s="567"/>
      <c r="CR29" s="568"/>
      <c r="CS29" s="566"/>
      <c r="CT29" s="567"/>
      <c r="CU29" s="567"/>
      <c r="CV29" s="567"/>
      <c r="CW29" s="567"/>
      <c r="CX29" s="567"/>
      <c r="CY29" s="567"/>
      <c r="CZ29" s="567"/>
      <c r="DA29" s="567"/>
      <c r="DB29" s="567"/>
      <c r="DC29" s="567"/>
      <c r="DD29" s="567"/>
      <c r="DE29" s="568"/>
      <c r="DF29" s="561" t="s">
        <v>4</v>
      </c>
      <c r="DG29" s="562"/>
      <c r="DH29" s="562"/>
      <c r="DI29" s="562"/>
      <c r="DJ29" s="562"/>
      <c r="DK29" s="562"/>
      <c r="DL29" s="555" t="s">
        <v>516</v>
      </c>
      <c r="DM29" s="555"/>
      <c r="DN29" s="555"/>
      <c r="DO29" s="556" t="s">
        <v>5</v>
      </c>
      <c r="DP29" s="556"/>
      <c r="DQ29" s="556"/>
      <c r="DR29" s="557"/>
      <c r="DS29" s="561" t="s">
        <v>4</v>
      </c>
      <c r="DT29" s="562"/>
      <c r="DU29" s="562"/>
      <c r="DV29" s="562"/>
      <c r="DW29" s="562"/>
      <c r="DX29" s="562"/>
      <c r="DY29" s="555" t="s">
        <v>551</v>
      </c>
      <c r="DZ29" s="555"/>
      <c r="EA29" s="555"/>
      <c r="EB29" s="556" t="s">
        <v>5</v>
      </c>
      <c r="EC29" s="556"/>
      <c r="ED29" s="556"/>
      <c r="EE29" s="557"/>
      <c r="EF29" s="561" t="s">
        <v>4</v>
      </c>
      <c r="EG29" s="562"/>
      <c r="EH29" s="562"/>
      <c r="EI29" s="562"/>
      <c r="EJ29" s="562"/>
      <c r="EK29" s="562"/>
      <c r="EL29" s="555" t="s">
        <v>582</v>
      </c>
      <c r="EM29" s="555"/>
      <c r="EN29" s="555"/>
      <c r="EO29" s="556" t="s">
        <v>5</v>
      </c>
      <c r="EP29" s="556"/>
      <c r="EQ29" s="556"/>
      <c r="ER29" s="557"/>
      <c r="ES29" s="544" t="s">
        <v>9</v>
      </c>
      <c r="ET29" s="545"/>
      <c r="EU29" s="545"/>
      <c r="EV29" s="545"/>
      <c r="EW29" s="545"/>
      <c r="EX29" s="545"/>
      <c r="EY29" s="545"/>
      <c r="EZ29" s="545"/>
      <c r="FA29" s="545"/>
      <c r="FB29" s="545"/>
      <c r="FC29" s="545"/>
      <c r="FD29" s="545"/>
      <c r="FE29" s="545"/>
      <c r="GE29" s="22">
        <v>22508</v>
      </c>
      <c r="GF29" s="286"/>
      <c r="GG29" s="286"/>
      <c r="GH29" s="286"/>
      <c r="GI29" s="287"/>
      <c r="GJ29" s="288"/>
    </row>
    <row r="30" spans="1:192" ht="39" customHeight="1">
      <c r="A30" s="563"/>
      <c r="B30" s="563"/>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3"/>
      <c r="AY30" s="563"/>
      <c r="AZ30" s="563"/>
      <c r="BA30" s="563"/>
      <c r="BB30" s="563"/>
      <c r="BC30" s="563"/>
      <c r="BD30" s="563"/>
      <c r="BE30" s="563"/>
      <c r="BF30" s="563"/>
      <c r="BG30" s="563"/>
      <c r="BH30" s="563"/>
      <c r="BI30" s="563"/>
      <c r="BJ30" s="563"/>
      <c r="BK30" s="563"/>
      <c r="BL30" s="563"/>
      <c r="BM30" s="563"/>
      <c r="BN30" s="563"/>
      <c r="BO30" s="563"/>
      <c r="BP30" s="563"/>
      <c r="BQ30" s="563"/>
      <c r="BR30" s="563"/>
      <c r="BS30" s="563"/>
      <c r="BT30" s="563"/>
      <c r="BU30" s="563"/>
      <c r="BV30" s="563"/>
      <c r="BW30" s="564"/>
      <c r="BX30" s="546"/>
      <c r="BY30" s="547"/>
      <c r="BZ30" s="547"/>
      <c r="CA30" s="547"/>
      <c r="CB30" s="547"/>
      <c r="CC30" s="547"/>
      <c r="CD30" s="547"/>
      <c r="CE30" s="569"/>
      <c r="CF30" s="546"/>
      <c r="CG30" s="547"/>
      <c r="CH30" s="547"/>
      <c r="CI30" s="547"/>
      <c r="CJ30" s="547"/>
      <c r="CK30" s="547"/>
      <c r="CL30" s="547"/>
      <c r="CM30" s="547"/>
      <c r="CN30" s="547"/>
      <c r="CO30" s="547"/>
      <c r="CP30" s="547"/>
      <c r="CQ30" s="547"/>
      <c r="CR30" s="569"/>
      <c r="CS30" s="546"/>
      <c r="CT30" s="547"/>
      <c r="CU30" s="547"/>
      <c r="CV30" s="547"/>
      <c r="CW30" s="547"/>
      <c r="CX30" s="547"/>
      <c r="CY30" s="547"/>
      <c r="CZ30" s="547"/>
      <c r="DA30" s="547"/>
      <c r="DB30" s="547"/>
      <c r="DC30" s="547"/>
      <c r="DD30" s="547"/>
      <c r="DE30" s="569"/>
      <c r="DF30" s="558" t="s">
        <v>6</v>
      </c>
      <c r="DG30" s="559"/>
      <c r="DH30" s="559"/>
      <c r="DI30" s="559"/>
      <c r="DJ30" s="559"/>
      <c r="DK30" s="559"/>
      <c r="DL30" s="559"/>
      <c r="DM30" s="559"/>
      <c r="DN30" s="559"/>
      <c r="DO30" s="559"/>
      <c r="DP30" s="559"/>
      <c r="DQ30" s="559"/>
      <c r="DR30" s="560"/>
      <c r="DS30" s="558" t="s">
        <v>7</v>
      </c>
      <c r="DT30" s="559"/>
      <c r="DU30" s="559"/>
      <c r="DV30" s="559"/>
      <c r="DW30" s="559"/>
      <c r="DX30" s="559"/>
      <c r="DY30" s="559"/>
      <c r="DZ30" s="559"/>
      <c r="EA30" s="559"/>
      <c r="EB30" s="559"/>
      <c r="EC30" s="559"/>
      <c r="ED30" s="559"/>
      <c r="EE30" s="560"/>
      <c r="EF30" s="558" t="s">
        <v>8</v>
      </c>
      <c r="EG30" s="559"/>
      <c r="EH30" s="559"/>
      <c r="EI30" s="559"/>
      <c r="EJ30" s="559"/>
      <c r="EK30" s="559"/>
      <c r="EL30" s="559"/>
      <c r="EM30" s="559"/>
      <c r="EN30" s="559"/>
      <c r="EO30" s="559"/>
      <c r="EP30" s="559"/>
      <c r="EQ30" s="559"/>
      <c r="ER30" s="560"/>
      <c r="ES30" s="546"/>
      <c r="ET30" s="547"/>
      <c r="EU30" s="547"/>
      <c r="EV30" s="547"/>
      <c r="EW30" s="547"/>
      <c r="EX30" s="547"/>
      <c r="EY30" s="547"/>
      <c r="EZ30" s="547"/>
      <c r="FA30" s="547"/>
      <c r="FB30" s="547"/>
      <c r="FC30" s="547"/>
      <c r="FD30" s="547"/>
      <c r="FE30" s="547"/>
      <c r="GE30" s="22">
        <v>22509</v>
      </c>
      <c r="GF30" s="286">
        <v>11000</v>
      </c>
      <c r="GG30" s="286"/>
      <c r="GH30" s="286"/>
      <c r="GI30" s="287"/>
      <c r="GJ30" s="288"/>
    </row>
    <row r="31" spans="1:192" ht="15.75" thickBot="1">
      <c r="A31" s="550" t="s">
        <v>11</v>
      </c>
      <c r="B31" s="550"/>
      <c r="C31" s="550"/>
      <c r="D31" s="550"/>
      <c r="E31" s="550"/>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0"/>
      <c r="AY31" s="550"/>
      <c r="AZ31" s="550"/>
      <c r="BA31" s="550"/>
      <c r="BB31" s="550"/>
      <c r="BC31" s="550"/>
      <c r="BD31" s="550"/>
      <c r="BE31" s="550"/>
      <c r="BF31" s="550"/>
      <c r="BG31" s="550"/>
      <c r="BH31" s="550"/>
      <c r="BI31" s="550"/>
      <c r="BJ31" s="550"/>
      <c r="BK31" s="550"/>
      <c r="BL31" s="550"/>
      <c r="BM31" s="550"/>
      <c r="BN31" s="550"/>
      <c r="BO31" s="550"/>
      <c r="BP31" s="550"/>
      <c r="BQ31" s="550"/>
      <c r="BR31" s="550"/>
      <c r="BS31" s="550"/>
      <c r="BT31" s="550"/>
      <c r="BU31" s="550"/>
      <c r="BV31" s="550"/>
      <c r="BW31" s="551"/>
      <c r="BX31" s="552" t="s">
        <v>12</v>
      </c>
      <c r="BY31" s="553"/>
      <c r="BZ31" s="553"/>
      <c r="CA31" s="553"/>
      <c r="CB31" s="553"/>
      <c r="CC31" s="553"/>
      <c r="CD31" s="553"/>
      <c r="CE31" s="554"/>
      <c r="CF31" s="552" t="s">
        <v>13</v>
      </c>
      <c r="CG31" s="553"/>
      <c r="CH31" s="553"/>
      <c r="CI31" s="553"/>
      <c r="CJ31" s="553"/>
      <c r="CK31" s="553"/>
      <c r="CL31" s="553"/>
      <c r="CM31" s="553"/>
      <c r="CN31" s="553"/>
      <c r="CO31" s="553"/>
      <c r="CP31" s="553"/>
      <c r="CQ31" s="553"/>
      <c r="CR31" s="554"/>
      <c r="CS31" s="552" t="s">
        <v>14</v>
      </c>
      <c r="CT31" s="553"/>
      <c r="CU31" s="553"/>
      <c r="CV31" s="553"/>
      <c r="CW31" s="553"/>
      <c r="CX31" s="553"/>
      <c r="CY31" s="553"/>
      <c r="CZ31" s="553"/>
      <c r="DA31" s="553"/>
      <c r="DB31" s="553"/>
      <c r="DC31" s="553"/>
      <c r="DD31" s="553"/>
      <c r="DE31" s="554"/>
      <c r="DF31" s="552" t="s">
        <v>15</v>
      </c>
      <c r="DG31" s="553"/>
      <c r="DH31" s="553"/>
      <c r="DI31" s="553"/>
      <c r="DJ31" s="553"/>
      <c r="DK31" s="553"/>
      <c r="DL31" s="553"/>
      <c r="DM31" s="553"/>
      <c r="DN31" s="553"/>
      <c r="DO31" s="553"/>
      <c r="DP31" s="553"/>
      <c r="DQ31" s="553"/>
      <c r="DR31" s="554"/>
      <c r="DS31" s="552" t="s">
        <v>16</v>
      </c>
      <c r="DT31" s="553"/>
      <c r="DU31" s="553"/>
      <c r="DV31" s="553"/>
      <c r="DW31" s="553"/>
      <c r="DX31" s="553"/>
      <c r="DY31" s="553"/>
      <c r="DZ31" s="553"/>
      <c r="EA31" s="553"/>
      <c r="EB31" s="553"/>
      <c r="EC31" s="553"/>
      <c r="ED31" s="553"/>
      <c r="EE31" s="554"/>
      <c r="EF31" s="552" t="s">
        <v>17</v>
      </c>
      <c r="EG31" s="553"/>
      <c r="EH31" s="553"/>
      <c r="EI31" s="553"/>
      <c r="EJ31" s="553"/>
      <c r="EK31" s="553"/>
      <c r="EL31" s="553"/>
      <c r="EM31" s="553"/>
      <c r="EN31" s="553"/>
      <c r="EO31" s="553"/>
      <c r="EP31" s="553"/>
      <c r="EQ31" s="553"/>
      <c r="ER31" s="554"/>
      <c r="ES31" s="552" t="s">
        <v>18</v>
      </c>
      <c r="ET31" s="553"/>
      <c r="EU31" s="553"/>
      <c r="EV31" s="553"/>
      <c r="EW31" s="553"/>
      <c r="EX31" s="553"/>
      <c r="EY31" s="553"/>
      <c r="EZ31" s="553"/>
      <c r="FA31" s="553"/>
      <c r="FB31" s="553"/>
      <c r="FC31" s="553"/>
      <c r="FD31" s="553"/>
      <c r="FE31" s="553"/>
      <c r="FF31" s="23" t="s">
        <v>322</v>
      </c>
      <c r="GE31" s="22">
        <v>22510</v>
      </c>
      <c r="GF31" s="286"/>
      <c r="GG31" s="286"/>
      <c r="GH31" s="286"/>
      <c r="GI31" s="287"/>
      <c r="GJ31" s="288"/>
    </row>
    <row r="32" spans="1:192" ht="21" customHeight="1">
      <c r="A32" s="522" t="s">
        <v>45</v>
      </c>
      <c r="B32" s="522"/>
      <c r="C32" s="522"/>
      <c r="D32" s="522"/>
      <c r="E32" s="522"/>
      <c r="F32" s="522"/>
      <c r="G32" s="522"/>
      <c r="H32" s="522"/>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2"/>
      <c r="AY32" s="522"/>
      <c r="AZ32" s="522"/>
      <c r="BA32" s="522"/>
      <c r="BB32" s="522"/>
      <c r="BC32" s="522"/>
      <c r="BD32" s="522"/>
      <c r="BE32" s="522"/>
      <c r="BF32" s="522"/>
      <c r="BG32" s="522"/>
      <c r="BH32" s="522"/>
      <c r="BI32" s="522"/>
      <c r="BJ32" s="522"/>
      <c r="BK32" s="522"/>
      <c r="BL32" s="522"/>
      <c r="BM32" s="522"/>
      <c r="BN32" s="522"/>
      <c r="BO32" s="522"/>
      <c r="BP32" s="522"/>
      <c r="BQ32" s="522"/>
      <c r="BR32" s="522"/>
      <c r="BS32" s="522"/>
      <c r="BT32" s="522"/>
      <c r="BU32" s="522"/>
      <c r="BV32" s="522"/>
      <c r="BW32" s="522"/>
      <c r="BX32" s="450" t="s">
        <v>46</v>
      </c>
      <c r="BY32" s="451"/>
      <c r="BZ32" s="451"/>
      <c r="CA32" s="451"/>
      <c r="CB32" s="451"/>
      <c r="CC32" s="451"/>
      <c r="CD32" s="451"/>
      <c r="CE32" s="452"/>
      <c r="CF32" s="453" t="s">
        <v>47</v>
      </c>
      <c r="CG32" s="451"/>
      <c r="CH32" s="451"/>
      <c r="CI32" s="451"/>
      <c r="CJ32" s="451"/>
      <c r="CK32" s="451"/>
      <c r="CL32" s="451"/>
      <c r="CM32" s="451"/>
      <c r="CN32" s="451"/>
      <c r="CO32" s="451"/>
      <c r="CP32" s="451"/>
      <c r="CQ32" s="451"/>
      <c r="CR32" s="452"/>
      <c r="CS32" s="453" t="s">
        <v>47</v>
      </c>
      <c r="CT32" s="451"/>
      <c r="CU32" s="451"/>
      <c r="CV32" s="451"/>
      <c r="CW32" s="451"/>
      <c r="CX32" s="451"/>
      <c r="CY32" s="451"/>
      <c r="CZ32" s="451"/>
      <c r="DA32" s="451"/>
      <c r="DB32" s="451"/>
      <c r="DC32" s="451"/>
      <c r="DD32" s="451"/>
      <c r="DE32" s="452"/>
      <c r="DF32" s="518">
        <f>FF32</f>
        <v>1225077.67</v>
      </c>
      <c r="DG32" s="519"/>
      <c r="DH32" s="519"/>
      <c r="DI32" s="519"/>
      <c r="DJ32" s="519"/>
      <c r="DK32" s="519"/>
      <c r="DL32" s="519"/>
      <c r="DM32" s="519"/>
      <c r="DN32" s="519"/>
      <c r="DO32" s="519"/>
      <c r="DP32" s="519"/>
      <c r="DQ32" s="519"/>
      <c r="DR32" s="520"/>
      <c r="DS32" s="518">
        <f>FS32</f>
        <v>0</v>
      </c>
      <c r="DT32" s="519"/>
      <c r="DU32" s="519"/>
      <c r="DV32" s="519"/>
      <c r="DW32" s="519"/>
      <c r="DX32" s="519"/>
      <c r="DY32" s="519"/>
      <c r="DZ32" s="519"/>
      <c r="EA32" s="519"/>
      <c r="EB32" s="519"/>
      <c r="EC32" s="519"/>
      <c r="ED32" s="519"/>
      <c r="EE32" s="520"/>
      <c r="EF32" s="518">
        <f>GF44</f>
        <v>0</v>
      </c>
      <c r="EG32" s="519"/>
      <c r="EH32" s="519"/>
      <c r="EI32" s="519"/>
      <c r="EJ32" s="519"/>
      <c r="EK32" s="519"/>
      <c r="EL32" s="519"/>
      <c r="EM32" s="519"/>
      <c r="EN32" s="519"/>
      <c r="EO32" s="519"/>
      <c r="EP32" s="519"/>
      <c r="EQ32" s="519"/>
      <c r="ER32" s="520"/>
      <c r="ES32" s="446"/>
      <c r="ET32" s="447"/>
      <c r="EU32" s="447"/>
      <c r="EV32" s="447"/>
      <c r="EW32" s="447"/>
      <c r="EX32" s="447"/>
      <c r="EY32" s="447"/>
      <c r="EZ32" s="447"/>
      <c r="FA32" s="447"/>
      <c r="FB32" s="447"/>
      <c r="FC32" s="447"/>
      <c r="FD32" s="447"/>
      <c r="FE32" s="449"/>
      <c r="FF32" s="129">
        <f>GI55+GJ55</f>
        <v>1225077.67</v>
      </c>
      <c r="GE32" s="22">
        <v>22511</v>
      </c>
      <c r="GF32" s="286"/>
      <c r="GG32" s="286"/>
      <c r="GH32" s="286"/>
      <c r="GI32" s="287"/>
      <c r="GJ32" s="288"/>
    </row>
    <row r="33" spans="1:192" ht="24.75" customHeight="1">
      <c r="A33" s="522" t="s">
        <v>48</v>
      </c>
      <c r="B33" s="522"/>
      <c r="C33" s="522"/>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22"/>
      <c r="AM33" s="522"/>
      <c r="AN33" s="522"/>
      <c r="AO33" s="522"/>
      <c r="AP33" s="522"/>
      <c r="AQ33" s="522"/>
      <c r="AR33" s="522"/>
      <c r="AS33" s="522"/>
      <c r="AT33" s="522"/>
      <c r="AU33" s="522"/>
      <c r="AV33" s="522"/>
      <c r="AW33" s="522"/>
      <c r="AX33" s="522"/>
      <c r="AY33" s="522"/>
      <c r="AZ33" s="522"/>
      <c r="BA33" s="522"/>
      <c r="BB33" s="522"/>
      <c r="BC33" s="522"/>
      <c r="BD33" s="522"/>
      <c r="BE33" s="522"/>
      <c r="BF33" s="522"/>
      <c r="BG33" s="522"/>
      <c r="BH33" s="522"/>
      <c r="BI33" s="522"/>
      <c r="BJ33" s="522"/>
      <c r="BK33" s="522"/>
      <c r="BL33" s="522"/>
      <c r="BM33" s="522"/>
      <c r="BN33" s="522"/>
      <c r="BO33" s="522"/>
      <c r="BP33" s="522"/>
      <c r="BQ33" s="522"/>
      <c r="BR33" s="522"/>
      <c r="BS33" s="522"/>
      <c r="BT33" s="522"/>
      <c r="BU33" s="522"/>
      <c r="BV33" s="522"/>
      <c r="BW33" s="522"/>
      <c r="BX33" s="401" t="s">
        <v>49</v>
      </c>
      <c r="BY33" s="402"/>
      <c r="BZ33" s="402"/>
      <c r="CA33" s="402"/>
      <c r="CB33" s="402"/>
      <c r="CC33" s="402"/>
      <c r="CD33" s="402"/>
      <c r="CE33" s="403"/>
      <c r="CF33" s="404" t="s">
        <v>47</v>
      </c>
      <c r="CG33" s="402"/>
      <c r="CH33" s="402"/>
      <c r="CI33" s="402"/>
      <c r="CJ33" s="402"/>
      <c r="CK33" s="402"/>
      <c r="CL33" s="402"/>
      <c r="CM33" s="402"/>
      <c r="CN33" s="402"/>
      <c r="CO33" s="402"/>
      <c r="CP33" s="402"/>
      <c r="CQ33" s="402"/>
      <c r="CR33" s="403"/>
      <c r="CS33" s="404" t="s">
        <v>47</v>
      </c>
      <c r="CT33" s="402"/>
      <c r="CU33" s="402"/>
      <c r="CV33" s="402"/>
      <c r="CW33" s="402"/>
      <c r="CX33" s="402"/>
      <c r="CY33" s="402"/>
      <c r="CZ33" s="402"/>
      <c r="DA33" s="402"/>
      <c r="DB33" s="402"/>
      <c r="DC33" s="402"/>
      <c r="DD33" s="402"/>
      <c r="DE33" s="403"/>
      <c r="DF33" s="471">
        <f>DF32+DF34-DF60</f>
        <v>0</v>
      </c>
      <c r="DG33" s="472"/>
      <c r="DH33" s="472"/>
      <c r="DI33" s="472"/>
      <c r="DJ33" s="472"/>
      <c r="DK33" s="472"/>
      <c r="DL33" s="472"/>
      <c r="DM33" s="472"/>
      <c r="DN33" s="472"/>
      <c r="DO33" s="472"/>
      <c r="DP33" s="472"/>
      <c r="DQ33" s="472"/>
      <c r="DR33" s="473"/>
      <c r="DS33" s="471">
        <f>DS32+DS34-DS60</f>
        <v>0</v>
      </c>
      <c r="DT33" s="472"/>
      <c r="DU33" s="472"/>
      <c r="DV33" s="472"/>
      <c r="DW33" s="472"/>
      <c r="DX33" s="472"/>
      <c r="DY33" s="472"/>
      <c r="DZ33" s="472"/>
      <c r="EA33" s="472"/>
      <c r="EB33" s="472"/>
      <c r="EC33" s="472"/>
      <c r="ED33" s="472"/>
      <c r="EE33" s="473"/>
      <c r="EF33" s="471">
        <f>EF32+EF34-EF60</f>
        <v>0</v>
      </c>
      <c r="EG33" s="472"/>
      <c r="EH33" s="472"/>
      <c r="EI33" s="472"/>
      <c r="EJ33" s="472"/>
      <c r="EK33" s="472"/>
      <c r="EL33" s="472"/>
      <c r="EM33" s="472"/>
      <c r="EN33" s="472"/>
      <c r="EO33" s="472"/>
      <c r="EP33" s="472"/>
      <c r="EQ33" s="472"/>
      <c r="ER33" s="473"/>
      <c r="ES33" s="394"/>
      <c r="ET33" s="395"/>
      <c r="EU33" s="395"/>
      <c r="EV33" s="395"/>
      <c r="EW33" s="395"/>
      <c r="EX33" s="395"/>
      <c r="EY33" s="395"/>
      <c r="EZ33" s="395"/>
      <c r="FA33" s="395"/>
      <c r="FB33" s="395"/>
      <c r="FC33" s="395"/>
      <c r="FD33" s="395"/>
      <c r="FE33" s="397"/>
      <c r="GE33" s="22">
        <v>22599</v>
      </c>
      <c r="GF33" s="286">
        <f>25000+235000-90000-18000-11000</f>
        <v>141000</v>
      </c>
      <c r="GG33" s="286"/>
      <c r="GH33" s="286"/>
      <c r="GI33" s="287">
        <v>40496.65</v>
      </c>
      <c r="GJ33" s="288"/>
    </row>
    <row r="34" spans="1:192" ht="15">
      <c r="A34" s="419" t="s">
        <v>50</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9"/>
      <c r="AP34" s="419"/>
      <c r="AQ34" s="419"/>
      <c r="AR34" s="419"/>
      <c r="AS34" s="419"/>
      <c r="AT34" s="419"/>
      <c r="AU34" s="419"/>
      <c r="AV34" s="419"/>
      <c r="AW34" s="419"/>
      <c r="AX34" s="419"/>
      <c r="AY34" s="419"/>
      <c r="AZ34" s="419"/>
      <c r="BA34" s="419"/>
      <c r="BB34" s="419"/>
      <c r="BC34" s="419"/>
      <c r="BD34" s="419"/>
      <c r="BE34" s="419"/>
      <c r="BF34" s="419"/>
      <c r="BG34" s="419"/>
      <c r="BH34" s="419"/>
      <c r="BI34" s="419"/>
      <c r="BJ34" s="419"/>
      <c r="BK34" s="419"/>
      <c r="BL34" s="419"/>
      <c r="BM34" s="419"/>
      <c r="BN34" s="419"/>
      <c r="BO34" s="419"/>
      <c r="BP34" s="419"/>
      <c r="BQ34" s="419"/>
      <c r="BR34" s="419"/>
      <c r="BS34" s="419"/>
      <c r="BT34" s="419"/>
      <c r="BU34" s="419"/>
      <c r="BV34" s="419"/>
      <c r="BW34" s="419"/>
      <c r="BX34" s="420" t="s">
        <v>51</v>
      </c>
      <c r="BY34" s="421"/>
      <c r="BZ34" s="421"/>
      <c r="CA34" s="421"/>
      <c r="CB34" s="421"/>
      <c r="CC34" s="421"/>
      <c r="CD34" s="421"/>
      <c r="CE34" s="422"/>
      <c r="CF34" s="423"/>
      <c r="CG34" s="421"/>
      <c r="CH34" s="421"/>
      <c r="CI34" s="421"/>
      <c r="CJ34" s="421"/>
      <c r="CK34" s="421"/>
      <c r="CL34" s="421"/>
      <c r="CM34" s="421"/>
      <c r="CN34" s="421"/>
      <c r="CO34" s="421"/>
      <c r="CP34" s="421"/>
      <c r="CQ34" s="421"/>
      <c r="CR34" s="422"/>
      <c r="CS34" s="404"/>
      <c r="CT34" s="402"/>
      <c r="CU34" s="402"/>
      <c r="CV34" s="402"/>
      <c r="CW34" s="402"/>
      <c r="CX34" s="402"/>
      <c r="CY34" s="402"/>
      <c r="CZ34" s="402"/>
      <c r="DA34" s="402"/>
      <c r="DB34" s="402"/>
      <c r="DC34" s="402"/>
      <c r="DD34" s="402"/>
      <c r="DE34" s="403"/>
      <c r="DF34" s="488">
        <f>DF39+DF40+DF46</f>
        <v>67921000</v>
      </c>
      <c r="DG34" s="489"/>
      <c r="DH34" s="489"/>
      <c r="DI34" s="489"/>
      <c r="DJ34" s="489"/>
      <c r="DK34" s="489"/>
      <c r="DL34" s="489"/>
      <c r="DM34" s="489"/>
      <c r="DN34" s="489"/>
      <c r="DO34" s="489"/>
      <c r="DP34" s="489"/>
      <c r="DQ34" s="489"/>
      <c r="DR34" s="490"/>
      <c r="DS34" s="488">
        <f>DS39+DS40+DS46</f>
        <v>67705731.34</v>
      </c>
      <c r="DT34" s="489"/>
      <c r="DU34" s="489"/>
      <c r="DV34" s="489"/>
      <c r="DW34" s="489"/>
      <c r="DX34" s="489"/>
      <c r="DY34" s="489"/>
      <c r="DZ34" s="489"/>
      <c r="EA34" s="489"/>
      <c r="EB34" s="489"/>
      <c r="EC34" s="489"/>
      <c r="ED34" s="489"/>
      <c r="EE34" s="490"/>
      <c r="EF34" s="488">
        <f>EF39+EF40+EF46</f>
        <v>70415648.52000001</v>
      </c>
      <c r="EG34" s="489"/>
      <c r="EH34" s="489"/>
      <c r="EI34" s="489"/>
      <c r="EJ34" s="489"/>
      <c r="EK34" s="489"/>
      <c r="EL34" s="489"/>
      <c r="EM34" s="489"/>
      <c r="EN34" s="489"/>
      <c r="EO34" s="489"/>
      <c r="EP34" s="489"/>
      <c r="EQ34" s="489"/>
      <c r="ER34" s="490"/>
      <c r="ES34" s="394"/>
      <c r="ET34" s="395"/>
      <c r="EU34" s="395"/>
      <c r="EV34" s="395"/>
      <c r="EW34" s="395"/>
      <c r="EX34" s="395"/>
      <c r="EY34" s="395"/>
      <c r="EZ34" s="395"/>
      <c r="FA34" s="395"/>
      <c r="FB34" s="395"/>
      <c r="FC34" s="395"/>
      <c r="FD34" s="395"/>
      <c r="FE34" s="397"/>
      <c r="FF34" s="25">
        <f>DF34-DF60</f>
        <v>-1225077.6700000018</v>
      </c>
      <c r="GE34" s="22">
        <v>22601</v>
      </c>
      <c r="GF34" s="286">
        <f>90500+143000</f>
        <v>233500</v>
      </c>
      <c r="GG34" s="286"/>
      <c r="GH34" s="286">
        <v>220000</v>
      </c>
      <c r="GI34" s="287">
        <v>100000</v>
      </c>
      <c r="GJ34" s="288"/>
    </row>
    <row r="35" spans="1:192" ht="22.5" customHeight="1">
      <c r="A35" s="465" t="s">
        <v>52</v>
      </c>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466"/>
      <c r="BA35" s="466"/>
      <c r="BB35" s="466"/>
      <c r="BC35" s="466"/>
      <c r="BD35" s="466"/>
      <c r="BE35" s="466"/>
      <c r="BF35" s="466"/>
      <c r="BG35" s="466"/>
      <c r="BH35" s="466"/>
      <c r="BI35" s="466"/>
      <c r="BJ35" s="466"/>
      <c r="BK35" s="466"/>
      <c r="BL35" s="466"/>
      <c r="BM35" s="466"/>
      <c r="BN35" s="466"/>
      <c r="BO35" s="466"/>
      <c r="BP35" s="466"/>
      <c r="BQ35" s="466"/>
      <c r="BR35" s="466"/>
      <c r="BS35" s="466"/>
      <c r="BT35" s="466"/>
      <c r="BU35" s="466"/>
      <c r="BV35" s="466"/>
      <c r="BW35" s="466"/>
      <c r="BX35" s="401" t="s">
        <v>53</v>
      </c>
      <c r="BY35" s="402"/>
      <c r="BZ35" s="402"/>
      <c r="CA35" s="402"/>
      <c r="CB35" s="402"/>
      <c r="CC35" s="402"/>
      <c r="CD35" s="402"/>
      <c r="CE35" s="403"/>
      <c r="CF35" s="404" t="s">
        <v>54</v>
      </c>
      <c r="CG35" s="402"/>
      <c r="CH35" s="402"/>
      <c r="CI35" s="402"/>
      <c r="CJ35" s="402"/>
      <c r="CK35" s="402"/>
      <c r="CL35" s="402"/>
      <c r="CM35" s="402"/>
      <c r="CN35" s="402"/>
      <c r="CO35" s="402"/>
      <c r="CP35" s="402"/>
      <c r="CQ35" s="402"/>
      <c r="CR35" s="403"/>
      <c r="CS35" s="404" t="s">
        <v>54</v>
      </c>
      <c r="CT35" s="402"/>
      <c r="CU35" s="402"/>
      <c r="CV35" s="402"/>
      <c r="CW35" s="402"/>
      <c r="CX35" s="402"/>
      <c r="CY35" s="402"/>
      <c r="CZ35" s="402"/>
      <c r="DA35" s="402"/>
      <c r="DB35" s="402"/>
      <c r="DC35" s="402"/>
      <c r="DD35" s="402"/>
      <c r="DE35" s="403"/>
      <c r="DF35" s="394"/>
      <c r="DG35" s="395"/>
      <c r="DH35" s="395"/>
      <c r="DI35" s="395"/>
      <c r="DJ35" s="395"/>
      <c r="DK35" s="395"/>
      <c r="DL35" s="395"/>
      <c r="DM35" s="395"/>
      <c r="DN35" s="395"/>
      <c r="DO35" s="395"/>
      <c r="DP35" s="395"/>
      <c r="DQ35" s="395"/>
      <c r="DR35" s="396"/>
      <c r="DS35" s="394"/>
      <c r="DT35" s="395"/>
      <c r="DU35" s="395"/>
      <c r="DV35" s="395"/>
      <c r="DW35" s="395"/>
      <c r="DX35" s="395"/>
      <c r="DY35" s="395"/>
      <c r="DZ35" s="395"/>
      <c r="EA35" s="395"/>
      <c r="EB35" s="395"/>
      <c r="EC35" s="395"/>
      <c r="ED35" s="395"/>
      <c r="EE35" s="396"/>
      <c r="EF35" s="394"/>
      <c r="EG35" s="395"/>
      <c r="EH35" s="395"/>
      <c r="EI35" s="395"/>
      <c r="EJ35" s="395"/>
      <c r="EK35" s="395"/>
      <c r="EL35" s="395"/>
      <c r="EM35" s="395"/>
      <c r="EN35" s="395"/>
      <c r="EO35" s="395"/>
      <c r="EP35" s="395"/>
      <c r="EQ35" s="395"/>
      <c r="ER35" s="396"/>
      <c r="ES35" s="394"/>
      <c r="ET35" s="395"/>
      <c r="EU35" s="395"/>
      <c r="EV35" s="395"/>
      <c r="EW35" s="395"/>
      <c r="EX35" s="395"/>
      <c r="EY35" s="395"/>
      <c r="EZ35" s="395"/>
      <c r="FA35" s="395"/>
      <c r="FB35" s="395"/>
      <c r="FC35" s="395"/>
      <c r="FD35" s="395"/>
      <c r="FE35" s="397"/>
      <c r="GE35" s="22">
        <v>22603</v>
      </c>
      <c r="GF35" s="286">
        <v>89000</v>
      </c>
      <c r="GG35" s="286">
        <v>850000</v>
      </c>
      <c r="GH35" s="286"/>
      <c r="GI35" s="287">
        <v>26082.36</v>
      </c>
      <c r="GJ35" s="287"/>
    </row>
    <row r="36" spans="1:192" ht="15">
      <c r="A36" s="503" t="s">
        <v>265</v>
      </c>
      <c r="B36" s="503"/>
      <c r="C36" s="503"/>
      <c r="D36" s="503"/>
      <c r="E36" s="503"/>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c r="AH36" s="503"/>
      <c r="AI36" s="503"/>
      <c r="AJ36" s="503"/>
      <c r="AK36" s="503"/>
      <c r="AL36" s="503"/>
      <c r="AM36" s="503"/>
      <c r="AN36" s="503"/>
      <c r="AO36" s="503"/>
      <c r="AP36" s="503"/>
      <c r="AQ36" s="503"/>
      <c r="AR36" s="503"/>
      <c r="AS36" s="503"/>
      <c r="AT36" s="503"/>
      <c r="AU36" s="503"/>
      <c r="AV36" s="503"/>
      <c r="AW36" s="503"/>
      <c r="AX36" s="503"/>
      <c r="AY36" s="503"/>
      <c r="AZ36" s="503"/>
      <c r="BA36" s="503"/>
      <c r="BB36" s="503"/>
      <c r="BC36" s="503"/>
      <c r="BD36" s="503"/>
      <c r="BE36" s="503"/>
      <c r="BF36" s="503"/>
      <c r="BG36" s="503"/>
      <c r="BH36" s="503"/>
      <c r="BI36" s="503"/>
      <c r="BJ36" s="503"/>
      <c r="BK36" s="503"/>
      <c r="BL36" s="503"/>
      <c r="BM36" s="503"/>
      <c r="BN36" s="503"/>
      <c r="BO36" s="503"/>
      <c r="BP36" s="503"/>
      <c r="BQ36" s="503"/>
      <c r="BR36" s="503"/>
      <c r="BS36" s="503"/>
      <c r="BT36" s="503"/>
      <c r="BU36" s="503"/>
      <c r="BV36" s="503"/>
      <c r="BW36" s="503"/>
      <c r="BX36" s="458" t="s">
        <v>56</v>
      </c>
      <c r="BY36" s="459"/>
      <c r="BZ36" s="459"/>
      <c r="CA36" s="459"/>
      <c r="CB36" s="459"/>
      <c r="CC36" s="459"/>
      <c r="CD36" s="459"/>
      <c r="CE36" s="460"/>
      <c r="CF36" s="461"/>
      <c r="CG36" s="459"/>
      <c r="CH36" s="459"/>
      <c r="CI36" s="459"/>
      <c r="CJ36" s="459"/>
      <c r="CK36" s="459"/>
      <c r="CL36" s="459"/>
      <c r="CM36" s="459"/>
      <c r="CN36" s="459"/>
      <c r="CO36" s="459"/>
      <c r="CP36" s="459"/>
      <c r="CQ36" s="459"/>
      <c r="CR36" s="460"/>
      <c r="CS36" s="461" t="s">
        <v>261</v>
      </c>
      <c r="CT36" s="459"/>
      <c r="CU36" s="459"/>
      <c r="CV36" s="459"/>
      <c r="CW36" s="459"/>
      <c r="CX36" s="459"/>
      <c r="CY36" s="459"/>
      <c r="CZ36" s="459"/>
      <c r="DA36" s="459"/>
      <c r="DB36" s="459"/>
      <c r="DC36" s="459"/>
      <c r="DD36" s="459"/>
      <c r="DE36" s="460"/>
      <c r="DF36" s="454"/>
      <c r="DG36" s="455"/>
      <c r="DH36" s="455"/>
      <c r="DI36" s="455"/>
      <c r="DJ36" s="455"/>
      <c r="DK36" s="455"/>
      <c r="DL36" s="455"/>
      <c r="DM36" s="455"/>
      <c r="DN36" s="455"/>
      <c r="DO36" s="455"/>
      <c r="DP36" s="455"/>
      <c r="DQ36" s="455"/>
      <c r="DR36" s="456"/>
      <c r="DS36" s="454"/>
      <c r="DT36" s="455"/>
      <c r="DU36" s="455"/>
      <c r="DV36" s="455"/>
      <c r="DW36" s="455"/>
      <c r="DX36" s="455"/>
      <c r="DY36" s="455"/>
      <c r="DZ36" s="455"/>
      <c r="EA36" s="455"/>
      <c r="EB36" s="455"/>
      <c r="EC36" s="455"/>
      <c r="ED36" s="455"/>
      <c r="EE36" s="456"/>
      <c r="EF36" s="454"/>
      <c r="EG36" s="455"/>
      <c r="EH36" s="455"/>
      <c r="EI36" s="455"/>
      <c r="EJ36" s="455"/>
      <c r="EK36" s="455"/>
      <c r="EL36" s="455"/>
      <c r="EM36" s="455"/>
      <c r="EN36" s="455"/>
      <c r="EO36" s="455"/>
      <c r="EP36" s="455"/>
      <c r="EQ36" s="455"/>
      <c r="ER36" s="456"/>
      <c r="ES36" s="454"/>
      <c r="ET36" s="455"/>
      <c r="EU36" s="455"/>
      <c r="EV36" s="455"/>
      <c r="EW36" s="455"/>
      <c r="EX36" s="455"/>
      <c r="EY36" s="455"/>
      <c r="EZ36" s="455"/>
      <c r="FA36" s="455"/>
      <c r="FB36" s="455"/>
      <c r="FC36" s="455"/>
      <c r="FD36" s="455"/>
      <c r="FE36" s="457"/>
      <c r="GE36" s="22">
        <v>22604</v>
      </c>
      <c r="GF36" s="286"/>
      <c r="GG36" s="286"/>
      <c r="GH36" s="286"/>
      <c r="GI36" s="287"/>
      <c r="GJ36" s="288"/>
    </row>
    <row r="37" spans="1:192" ht="15.75" thickBot="1">
      <c r="A37" s="503" t="s">
        <v>260</v>
      </c>
      <c r="B37" s="503"/>
      <c r="C37" s="503"/>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3"/>
      <c r="AD37" s="503"/>
      <c r="AE37" s="503"/>
      <c r="AF37" s="503"/>
      <c r="AG37" s="503"/>
      <c r="AH37" s="503"/>
      <c r="AI37" s="503"/>
      <c r="AJ37" s="503"/>
      <c r="AK37" s="503"/>
      <c r="AL37" s="503"/>
      <c r="AM37" s="503"/>
      <c r="AN37" s="503"/>
      <c r="AO37" s="503"/>
      <c r="AP37" s="503"/>
      <c r="AQ37" s="503"/>
      <c r="AR37" s="503"/>
      <c r="AS37" s="503"/>
      <c r="AT37" s="503"/>
      <c r="AU37" s="503"/>
      <c r="AV37" s="503"/>
      <c r="AW37" s="503"/>
      <c r="AX37" s="503"/>
      <c r="AY37" s="503"/>
      <c r="AZ37" s="503"/>
      <c r="BA37" s="503"/>
      <c r="BB37" s="503"/>
      <c r="BC37" s="503"/>
      <c r="BD37" s="503"/>
      <c r="BE37" s="503"/>
      <c r="BF37" s="503"/>
      <c r="BG37" s="503"/>
      <c r="BH37" s="503"/>
      <c r="BI37" s="503"/>
      <c r="BJ37" s="503"/>
      <c r="BK37" s="503"/>
      <c r="BL37" s="503"/>
      <c r="BM37" s="503"/>
      <c r="BN37" s="503"/>
      <c r="BO37" s="503"/>
      <c r="BP37" s="503"/>
      <c r="BQ37" s="503"/>
      <c r="BR37" s="503"/>
      <c r="BS37" s="503"/>
      <c r="BT37" s="503"/>
      <c r="BU37" s="503"/>
      <c r="BV37" s="503"/>
      <c r="BW37" s="503"/>
      <c r="BX37" s="510"/>
      <c r="BY37" s="511"/>
      <c r="BZ37" s="511"/>
      <c r="CA37" s="511"/>
      <c r="CB37" s="511"/>
      <c r="CC37" s="511"/>
      <c r="CD37" s="511"/>
      <c r="CE37" s="512"/>
      <c r="CF37" s="513"/>
      <c r="CG37" s="511"/>
      <c r="CH37" s="511"/>
      <c r="CI37" s="511"/>
      <c r="CJ37" s="511"/>
      <c r="CK37" s="511"/>
      <c r="CL37" s="511"/>
      <c r="CM37" s="511"/>
      <c r="CN37" s="511"/>
      <c r="CO37" s="511"/>
      <c r="CP37" s="511"/>
      <c r="CQ37" s="511"/>
      <c r="CR37" s="512"/>
      <c r="CS37" s="513"/>
      <c r="CT37" s="511"/>
      <c r="CU37" s="511"/>
      <c r="CV37" s="511"/>
      <c r="CW37" s="511"/>
      <c r="CX37" s="511"/>
      <c r="CY37" s="511"/>
      <c r="CZ37" s="511"/>
      <c r="DA37" s="511"/>
      <c r="DB37" s="511"/>
      <c r="DC37" s="511"/>
      <c r="DD37" s="511"/>
      <c r="DE37" s="512"/>
      <c r="DF37" s="506"/>
      <c r="DG37" s="507"/>
      <c r="DH37" s="507"/>
      <c r="DI37" s="507"/>
      <c r="DJ37" s="507"/>
      <c r="DK37" s="507"/>
      <c r="DL37" s="507"/>
      <c r="DM37" s="507"/>
      <c r="DN37" s="507"/>
      <c r="DO37" s="507"/>
      <c r="DP37" s="507"/>
      <c r="DQ37" s="507"/>
      <c r="DR37" s="514"/>
      <c r="DS37" s="506"/>
      <c r="DT37" s="507"/>
      <c r="DU37" s="507"/>
      <c r="DV37" s="507"/>
      <c r="DW37" s="507"/>
      <c r="DX37" s="507"/>
      <c r="DY37" s="507"/>
      <c r="DZ37" s="507"/>
      <c r="EA37" s="507"/>
      <c r="EB37" s="507"/>
      <c r="EC37" s="507"/>
      <c r="ED37" s="507"/>
      <c r="EE37" s="514"/>
      <c r="EF37" s="506"/>
      <c r="EG37" s="507"/>
      <c r="EH37" s="507"/>
      <c r="EI37" s="507"/>
      <c r="EJ37" s="507"/>
      <c r="EK37" s="507"/>
      <c r="EL37" s="507"/>
      <c r="EM37" s="507"/>
      <c r="EN37" s="507"/>
      <c r="EO37" s="507"/>
      <c r="EP37" s="507"/>
      <c r="EQ37" s="507"/>
      <c r="ER37" s="514"/>
      <c r="ES37" s="506"/>
      <c r="ET37" s="507"/>
      <c r="EU37" s="507"/>
      <c r="EV37" s="507"/>
      <c r="EW37" s="507"/>
      <c r="EX37" s="507"/>
      <c r="EY37" s="507"/>
      <c r="EZ37" s="507"/>
      <c r="FA37" s="507"/>
      <c r="FB37" s="507"/>
      <c r="FC37" s="507"/>
      <c r="FD37" s="507"/>
      <c r="FE37" s="508"/>
      <c r="GE37" s="22">
        <v>22605</v>
      </c>
      <c r="GF37" s="286">
        <v>28200</v>
      </c>
      <c r="GG37" s="286"/>
      <c r="GH37" s="286"/>
      <c r="GI37" s="287">
        <v>1805.02</v>
      </c>
      <c r="GJ37" s="288"/>
    </row>
    <row r="38" spans="1:192" ht="28.5" customHeight="1">
      <c r="A38" s="491" t="s">
        <v>57</v>
      </c>
      <c r="B38" s="492"/>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492"/>
      <c r="AZ38" s="492"/>
      <c r="BA38" s="492"/>
      <c r="BB38" s="492"/>
      <c r="BC38" s="492"/>
      <c r="BD38" s="492"/>
      <c r="BE38" s="492"/>
      <c r="BF38" s="492"/>
      <c r="BG38" s="492"/>
      <c r="BH38" s="492"/>
      <c r="BI38" s="492"/>
      <c r="BJ38" s="492"/>
      <c r="BK38" s="492"/>
      <c r="BL38" s="492"/>
      <c r="BM38" s="492"/>
      <c r="BN38" s="492"/>
      <c r="BO38" s="492"/>
      <c r="BP38" s="492"/>
      <c r="BQ38" s="492"/>
      <c r="BR38" s="492"/>
      <c r="BS38" s="492"/>
      <c r="BT38" s="492"/>
      <c r="BU38" s="492"/>
      <c r="BV38" s="492"/>
      <c r="BW38" s="493"/>
      <c r="BX38" s="450" t="s">
        <v>58</v>
      </c>
      <c r="BY38" s="451"/>
      <c r="BZ38" s="451"/>
      <c r="CA38" s="451"/>
      <c r="CB38" s="451"/>
      <c r="CC38" s="451"/>
      <c r="CD38" s="451"/>
      <c r="CE38" s="452"/>
      <c r="CF38" s="453" t="s">
        <v>59</v>
      </c>
      <c r="CG38" s="451"/>
      <c r="CH38" s="451"/>
      <c r="CI38" s="451"/>
      <c r="CJ38" s="451"/>
      <c r="CK38" s="451"/>
      <c r="CL38" s="451"/>
      <c r="CM38" s="451"/>
      <c r="CN38" s="451"/>
      <c r="CO38" s="451"/>
      <c r="CP38" s="451"/>
      <c r="CQ38" s="451"/>
      <c r="CR38" s="452"/>
      <c r="CS38" s="453"/>
      <c r="CT38" s="451"/>
      <c r="CU38" s="451"/>
      <c r="CV38" s="451"/>
      <c r="CW38" s="451"/>
      <c r="CX38" s="451"/>
      <c r="CY38" s="451"/>
      <c r="CZ38" s="451"/>
      <c r="DA38" s="451"/>
      <c r="DB38" s="451"/>
      <c r="DC38" s="451"/>
      <c r="DD38" s="451"/>
      <c r="DE38" s="452"/>
      <c r="DF38" s="509">
        <f>DF39+DF40+DF41</f>
        <v>64188000</v>
      </c>
      <c r="DG38" s="447"/>
      <c r="DH38" s="447"/>
      <c r="DI38" s="447"/>
      <c r="DJ38" s="447"/>
      <c r="DK38" s="447"/>
      <c r="DL38" s="447"/>
      <c r="DM38" s="447"/>
      <c r="DN38" s="447"/>
      <c r="DO38" s="447"/>
      <c r="DP38" s="447"/>
      <c r="DQ38" s="447"/>
      <c r="DR38" s="448"/>
      <c r="DS38" s="509">
        <f>DS39+DS40+DS41</f>
        <v>67705731.34</v>
      </c>
      <c r="DT38" s="447"/>
      <c r="DU38" s="447"/>
      <c r="DV38" s="447"/>
      <c r="DW38" s="447"/>
      <c r="DX38" s="447"/>
      <c r="DY38" s="447"/>
      <c r="DZ38" s="447"/>
      <c r="EA38" s="447"/>
      <c r="EB38" s="447"/>
      <c r="EC38" s="447"/>
      <c r="ED38" s="447"/>
      <c r="EE38" s="448"/>
      <c r="EF38" s="509">
        <f>EF39+EF40+EF41</f>
        <v>70415648.52000001</v>
      </c>
      <c r="EG38" s="447"/>
      <c r="EH38" s="447"/>
      <c r="EI38" s="447"/>
      <c r="EJ38" s="447"/>
      <c r="EK38" s="447"/>
      <c r="EL38" s="447"/>
      <c r="EM38" s="447"/>
      <c r="EN38" s="447"/>
      <c r="EO38" s="447"/>
      <c r="EP38" s="447"/>
      <c r="EQ38" s="447"/>
      <c r="ER38" s="448"/>
      <c r="ES38" s="446"/>
      <c r="ET38" s="447"/>
      <c r="EU38" s="447"/>
      <c r="EV38" s="447"/>
      <c r="EW38" s="447"/>
      <c r="EX38" s="447"/>
      <c r="EY38" s="447"/>
      <c r="EZ38" s="447"/>
      <c r="FA38" s="447"/>
      <c r="FB38" s="447"/>
      <c r="FC38" s="447"/>
      <c r="FD38" s="447"/>
      <c r="FE38" s="449"/>
      <c r="GE38" s="22">
        <v>22699</v>
      </c>
      <c r="GF38" s="286">
        <f>18000+75000</f>
        <v>93000</v>
      </c>
      <c r="GG38" s="286"/>
      <c r="GH38" s="286"/>
      <c r="GI38" s="287">
        <v>20000</v>
      </c>
      <c r="GJ38" s="288"/>
    </row>
    <row r="39" spans="1:192" ht="33.75" customHeight="1">
      <c r="A39" s="439" t="s">
        <v>60</v>
      </c>
      <c r="B39" s="440"/>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440"/>
      <c r="AN39" s="440"/>
      <c r="AO39" s="440"/>
      <c r="AP39" s="440"/>
      <c r="AQ39" s="440"/>
      <c r="AR39" s="440"/>
      <c r="AS39" s="440"/>
      <c r="AT39" s="440"/>
      <c r="AU39" s="440"/>
      <c r="AV39" s="440"/>
      <c r="AW39" s="440"/>
      <c r="AX39" s="440"/>
      <c r="AY39" s="440"/>
      <c r="AZ39" s="440"/>
      <c r="BA39" s="440"/>
      <c r="BB39" s="440"/>
      <c r="BC39" s="440"/>
      <c r="BD39" s="440"/>
      <c r="BE39" s="440"/>
      <c r="BF39" s="440"/>
      <c r="BG39" s="440"/>
      <c r="BH39" s="440"/>
      <c r="BI39" s="440"/>
      <c r="BJ39" s="440"/>
      <c r="BK39" s="440"/>
      <c r="BL39" s="440"/>
      <c r="BM39" s="440"/>
      <c r="BN39" s="440"/>
      <c r="BO39" s="440"/>
      <c r="BP39" s="440"/>
      <c r="BQ39" s="440"/>
      <c r="BR39" s="440"/>
      <c r="BS39" s="440"/>
      <c r="BT39" s="440"/>
      <c r="BU39" s="440"/>
      <c r="BV39" s="440"/>
      <c r="BW39" s="440"/>
      <c r="BX39" s="401" t="s">
        <v>61</v>
      </c>
      <c r="BY39" s="402"/>
      <c r="BZ39" s="402"/>
      <c r="CA39" s="402"/>
      <c r="CB39" s="402"/>
      <c r="CC39" s="402"/>
      <c r="CD39" s="402"/>
      <c r="CE39" s="403"/>
      <c r="CF39" s="404" t="s">
        <v>59</v>
      </c>
      <c r="CG39" s="402"/>
      <c r="CH39" s="402"/>
      <c r="CI39" s="402"/>
      <c r="CJ39" s="402"/>
      <c r="CK39" s="402"/>
      <c r="CL39" s="402"/>
      <c r="CM39" s="402"/>
      <c r="CN39" s="402"/>
      <c r="CO39" s="402"/>
      <c r="CP39" s="402"/>
      <c r="CQ39" s="402"/>
      <c r="CR39" s="403"/>
      <c r="CS39" s="404" t="s">
        <v>100</v>
      </c>
      <c r="CT39" s="402"/>
      <c r="CU39" s="402"/>
      <c r="CV39" s="402"/>
      <c r="CW39" s="402"/>
      <c r="CX39" s="402"/>
      <c r="CY39" s="402"/>
      <c r="CZ39" s="402"/>
      <c r="DA39" s="402"/>
      <c r="DB39" s="402"/>
      <c r="DC39" s="402"/>
      <c r="DD39" s="402"/>
      <c r="DE39" s="403"/>
      <c r="DF39" s="436">
        <f>GF55</f>
        <v>60700700</v>
      </c>
      <c r="DG39" s="437"/>
      <c r="DH39" s="437"/>
      <c r="DI39" s="437"/>
      <c r="DJ39" s="437"/>
      <c r="DK39" s="437"/>
      <c r="DL39" s="437"/>
      <c r="DM39" s="437"/>
      <c r="DN39" s="437"/>
      <c r="DO39" s="437"/>
      <c r="DP39" s="437"/>
      <c r="DQ39" s="437"/>
      <c r="DR39" s="438"/>
      <c r="DS39" s="436">
        <v>64218431.34</v>
      </c>
      <c r="DT39" s="437"/>
      <c r="DU39" s="437"/>
      <c r="DV39" s="437"/>
      <c r="DW39" s="437"/>
      <c r="DX39" s="437"/>
      <c r="DY39" s="437"/>
      <c r="DZ39" s="437"/>
      <c r="EA39" s="437"/>
      <c r="EB39" s="437"/>
      <c r="EC39" s="437"/>
      <c r="ED39" s="437"/>
      <c r="EE39" s="438"/>
      <c r="EF39" s="436">
        <v>66928348.52</v>
      </c>
      <c r="EG39" s="437"/>
      <c r="EH39" s="437"/>
      <c r="EI39" s="437"/>
      <c r="EJ39" s="437"/>
      <c r="EK39" s="437"/>
      <c r="EL39" s="437"/>
      <c r="EM39" s="437"/>
      <c r="EN39" s="437"/>
      <c r="EO39" s="437"/>
      <c r="EP39" s="437"/>
      <c r="EQ39" s="437"/>
      <c r="ER39" s="438"/>
      <c r="ES39" s="394"/>
      <c r="ET39" s="395"/>
      <c r="EU39" s="395"/>
      <c r="EV39" s="395"/>
      <c r="EW39" s="395"/>
      <c r="EX39" s="395"/>
      <c r="EY39" s="395"/>
      <c r="EZ39" s="395"/>
      <c r="FA39" s="395"/>
      <c r="FB39" s="395"/>
      <c r="FC39" s="395"/>
      <c r="FD39" s="395"/>
      <c r="FE39" s="397"/>
      <c r="GE39" s="22">
        <v>22801</v>
      </c>
      <c r="GF39" s="286"/>
      <c r="GG39" s="286"/>
      <c r="GH39" s="286"/>
      <c r="GI39" s="287"/>
      <c r="GJ39" s="288"/>
    </row>
    <row r="40" spans="1:192" ht="14.25" customHeight="1">
      <c r="A40" s="439" t="s">
        <v>262</v>
      </c>
      <c r="B40" s="440"/>
      <c r="C40" s="440"/>
      <c r="D40" s="440"/>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440"/>
      <c r="AN40" s="440"/>
      <c r="AO40" s="440"/>
      <c r="AP40" s="440"/>
      <c r="AQ40" s="440"/>
      <c r="AR40" s="440"/>
      <c r="AS40" s="440"/>
      <c r="AT40" s="440"/>
      <c r="AU40" s="440"/>
      <c r="AV40" s="440"/>
      <c r="AW40" s="440"/>
      <c r="AX40" s="440"/>
      <c r="AY40" s="440"/>
      <c r="AZ40" s="440"/>
      <c r="BA40" s="440"/>
      <c r="BB40" s="440"/>
      <c r="BC40" s="440"/>
      <c r="BD40" s="440"/>
      <c r="BE40" s="440"/>
      <c r="BF40" s="440"/>
      <c r="BG40" s="440"/>
      <c r="BH40" s="440"/>
      <c r="BI40" s="440"/>
      <c r="BJ40" s="440"/>
      <c r="BK40" s="440"/>
      <c r="BL40" s="440"/>
      <c r="BM40" s="440"/>
      <c r="BN40" s="440"/>
      <c r="BO40" s="440"/>
      <c r="BP40" s="440"/>
      <c r="BQ40" s="440"/>
      <c r="BR40" s="440"/>
      <c r="BS40" s="440"/>
      <c r="BT40" s="440"/>
      <c r="BU40" s="440"/>
      <c r="BV40" s="440"/>
      <c r="BW40" s="440"/>
      <c r="BX40" s="401" t="s">
        <v>62</v>
      </c>
      <c r="BY40" s="402"/>
      <c r="BZ40" s="402"/>
      <c r="CA40" s="402"/>
      <c r="CB40" s="402"/>
      <c r="CC40" s="402"/>
      <c r="CD40" s="402"/>
      <c r="CE40" s="403"/>
      <c r="CF40" s="404" t="s">
        <v>59</v>
      </c>
      <c r="CG40" s="402"/>
      <c r="CH40" s="402"/>
      <c r="CI40" s="402"/>
      <c r="CJ40" s="402"/>
      <c r="CK40" s="402"/>
      <c r="CL40" s="402"/>
      <c r="CM40" s="402"/>
      <c r="CN40" s="402"/>
      <c r="CO40" s="402"/>
      <c r="CP40" s="402"/>
      <c r="CQ40" s="402"/>
      <c r="CR40" s="403"/>
      <c r="CS40" s="404" t="s">
        <v>100</v>
      </c>
      <c r="CT40" s="402"/>
      <c r="CU40" s="402"/>
      <c r="CV40" s="402"/>
      <c r="CW40" s="402"/>
      <c r="CX40" s="402"/>
      <c r="CY40" s="402"/>
      <c r="CZ40" s="402"/>
      <c r="DA40" s="402"/>
      <c r="DB40" s="402"/>
      <c r="DC40" s="402"/>
      <c r="DD40" s="402"/>
      <c r="DE40" s="403"/>
      <c r="DF40" s="436">
        <f>GH55</f>
        <v>3487300</v>
      </c>
      <c r="DG40" s="437"/>
      <c r="DH40" s="437"/>
      <c r="DI40" s="437"/>
      <c r="DJ40" s="437"/>
      <c r="DK40" s="437"/>
      <c r="DL40" s="437"/>
      <c r="DM40" s="437"/>
      <c r="DN40" s="437"/>
      <c r="DO40" s="437"/>
      <c r="DP40" s="437"/>
      <c r="DQ40" s="437"/>
      <c r="DR40" s="438"/>
      <c r="DS40" s="436">
        <v>3487300</v>
      </c>
      <c r="DT40" s="437"/>
      <c r="DU40" s="437"/>
      <c r="DV40" s="437"/>
      <c r="DW40" s="437"/>
      <c r="DX40" s="437"/>
      <c r="DY40" s="437"/>
      <c r="DZ40" s="437"/>
      <c r="EA40" s="437"/>
      <c r="EB40" s="437"/>
      <c r="EC40" s="437"/>
      <c r="ED40" s="437"/>
      <c r="EE40" s="438"/>
      <c r="EF40" s="436">
        <v>3487300</v>
      </c>
      <c r="EG40" s="437"/>
      <c r="EH40" s="437"/>
      <c r="EI40" s="437"/>
      <c r="EJ40" s="437"/>
      <c r="EK40" s="437"/>
      <c r="EL40" s="437"/>
      <c r="EM40" s="437"/>
      <c r="EN40" s="437"/>
      <c r="EO40" s="437"/>
      <c r="EP40" s="437"/>
      <c r="EQ40" s="437"/>
      <c r="ER40" s="438"/>
      <c r="ES40" s="394"/>
      <c r="ET40" s="395"/>
      <c r="EU40" s="395"/>
      <c r="EV40" s="395"/>
      <c r="EW40" s="395"/>
      <c r="EX40" s="395"/>
      <c r="EY40" s="395"/>
      <c r="EZ40" s="395"/>
      <c r="FA40" s="395"/>
      <c r="FB40" s="395"/>
      <c r="FC40" s="395"/>
      <c r="FD40" s="395"/>
      <c r="FE40" s="397"/>
      <c r="GE40" s="22">
        <v>26401</v>
      </c>
      <c r="GF40" s="286">
        <v>188760</v>
      </c>
      <c r="GG40" s="286"/>
      <c r="GH40" s="286"/>
      <c r="GI40" s="287"/>
      <c r="GJ40" s="288"/>
    </row>
    <row r="41" spans="1:192" ht="16.5" customHeight="1">
      <c r="A41" s="440" t="s">
        <v>263</v>
      </c>
      <c r="B41" s="440"/>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40"/>
      <c r="BK41" s="440"/>
      <c r="BL41" s="440"/>
      <c r="BM41" s="440"/>
      <c r="BN41" s="440"/>
      <c r="BO41" s="440"/>
      <c r="BP41" s="440"/>
      <c r="BQ41" s="440"/>
      <c r="BR41" s="440"/>
      <c r="BS41" s="440"/>
      <c r="BT41" s="440"/>
      <c r="BU41" s="440"/>
      <c r="BV41" s="440"/>
      <c r="BW41" s="440"/>
      <c r="BX41" s="401" t="s">
        <v>62</v>
      </c>
      <c r="BY41" s="402"/>
      <c r="BZ41" s="402"/>
      <c r="CA41" s="402"/>
      <c r="CB41" s="402"/>
      <c r="CC41" s="402"/>
      <c r="CD41" s="402"/>
      <c r="CE41" s="403"/>
      <c r="CF41" s="404" t="s">
        <v>59</v>
      </c>
      <c r="CG41" s="402"/>
      <c r="CH41" s="402"/>
      <c r="CI41" s="402"/>
      <c r="CJ41" s="402"/>
      <c r="CK41" s="402"/>
      <c r="CL41" s="402"/>
      <c r="CM41" s="402"/>
      <c r="CN41" s="402"/>
      <c r="CO41" s="402"/>
      <c r="CP41" s="402"/>
      <c r="CQ41" s="402"/>
      <c r="CR41" s="403"/>
      <c r="CS41" s="404" t="s">
        <v>100</v>
      </c>
      <c r="CT41" s="402"/>
      <c r="CU41" s="402"/>
      <c r="CV41" s="402"/>
      <c r="CW41" s="402"/>
      <c r="CX41" s="402"/>
      <c r="CY41" s="402"/>
      <c r="CZ41" s="402"/>
      <c r="DA41" s="402"/>
      <c r="DB41" s="402"/>
      <c r="DC41" s="402"/>
      <c r="DD41" s="402"/>
      <c r="DE41" s="403"/>
      <c r="DF41" s="394"/>
      <c r="DG41" s="395"/>
      <c r="DH41" s="395"/>
      <c r="DI41" s="395"/>
      <c r="DJ41" s="395"/>
      <c r="DK41" s="395"/>
      <c r="DL41" s="395"/>
      <c r="DM41" s="395"/>
      <c r="DN41" s="395"/>
      <c r="DO41" s="395"/>
      <c r="DP41" s="395"/>
      <c r="DQ41" s="395"/>
      <c r="DR41" s="396"/>
      <c r="DS41" s="394"/>
      <c r="DT41" s="395"/>
      <c r="DU41" s="395"/>
      <c r="DV41" s="395"/>
      <c r="DW41" s="395"/>
      <c r="DX41" s="395"/>
      <c r="DY41" s="395"/>
      <c r="DZ41" s="395"/>
      <c r="EA41" s="395"/>
      <c r="EB41" s="395"/>
      <c r="EC41" s="395"/>
      <c r="ED41" s="395"/>
      <c r="EE41" s="396"/>
      <c r="EF41" s="394"/>
      <c r="EG41" s="395"/>
      <c r="EH41" s="395"/>
      <c r="EI41" s="395"/>
      <c r="EJ41" s="395"/>
      <c r="EK41" s="395"/>
      <c r="EL41" s="395"/>
      <c r="EM41" s="395"/>
      <c r="EN41" s="395"/>
      <c r="EO41" s="395"/>
      <c r="EP41" s="395"/>
      <c r="EQ41" s="395"/>
      <c r="ER41" s="396"/>
      <c r="ES41" s="394"/>
      <c r="ET41" s="395"/>
      <c r="EU41" s="395"/>
      <c r="EV41" s="395"/>
      <c r="EW41" s="395"/>
      <c r="EX41" s="395"/>
      <c r="EY41" s="395"/>
      <c r="EZ41" s="395"/>
      <c r="FA41" s="395"/>
      <c r="FB41" s="395"/>
      <c r="FC41" s="395"/>
      <c r="FD41" s="395"/>
      <c r="FE41" s="397"/>
      <c r="GE41" s="22">
        <v>26601</v>
      </c>
      <c r="GF41" s="286">
        <f>40000+60000</f>
        <v>100000</v>
      </c>
      <c r="GG41" s="286"/>
      <c r="GH41" s="286"/>
      <c r="GI41" s="287">
        <f>70090</f>
        <v>70090</v>
      </c>
      <c r="GJ41" s="288"/>
    </row>
    <row r="42" spans="1:192" ht="16.5" customHeight="1">
      <c r="A42" s="491" t="s">
        <v>63</v>
      </c>
      <c r="B42" s="492"/>
      <c r="C42" s="492"/>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G42" s="492"/>
      <c r="AH42" s="492"/>
      <c r="AI42" s="492"/>
      <c r="AJ42" s="492"/>
      <c r="AK42" s="492"/>
      <c r="AL42" s="492"/>
      <c r="AM42" s="492"/>
      <c r="AN42" s="492"/>
      <c r="AO42" s="492"/>
      <c r="AP42" s="492"/>
      <c r="AQ42" s="492"/>
      <c r="AR42" s="492"/>
      <c r="AS42" s="492"/>
      <c r="AT42" s="492"/>
      <c r="AU42" s="492"/>
      <c r="AV42" s="492"/>
      <c r="AW42" s="492"/>
      <c r="AX42" s="492"/>
      <c r="AY42" s="492"/>
      <c r="AZ42" s="492"/>
      <c r="BA42" s="492"/>
      <c r="BB42" s="492"/>
      <c r="BC42" s="492"/>
      <c r="BD42" s="492"/>
      <c r="BE42" s="492"/>
      <c r="BF42" s="492"/>
      <c r="BG42" s="492"/>
      <c r="BH42" s="492"/>
      <c r="BI42" s="492"/>
      <c r="BJ42" s="492"/>
      <c r="BK42" s="492"/>
      <c r="BL42" s="492"/>
      <c r="BM42" s="492"/>
      <c r="BN42" s="492"/>
      <c r="BO42" s="492"/>
      <c r="BP42" s="492"/>
      <c r="BQ42" s="492"/>
      <c r="BR42" s="492"/>
      <c r="BS42" s="492"/>
      <c r="BT42" s="492"/>
      <c r="BU42" s="492"/>
      <c r="BV42" s="492"/>
      <c r="BW42" s="493"/>
      <c r="BX42" s="401" t="s">
        <v>64</v>
      </c>
      <c r="BY42" s="402"/>
      <c r="BZ42" s="402"/>
      <c r="CA42" s="402"/>
      <c r="CB42" s="402"/>
      <c r="CC42" s="402"/>
      <c r="CD42" s="402"/>
      <c r="CE42" s="403"/>
      <c r="CF42" s="404" t="s">
        <v>65</v>
      </c>
      <c r="CG42" s="402"/>
      <c r="CH42" s="402"/>
      <c r="CI42" s="402"/>
      <c r="CJ42" s="402"/>
      <c r="CK42" s="402"/>
      <c r="CL42" s="402"/>
      <c r="CM42" s="402"/>
      <c r="CN42" s="402"/>
      <c r="CO42" s="402"/>
      <c r="CP42" s="402"/>
      <c r="CQ42" s="402"/>
      <c r="CR42" s="403"/>
      <c r="CS42" s="404"/>
      <c r="CT42" s="402"/>
      <c r="CU42" s="402"/>
      <c r="CV42" s="402"/>
      <c r="CW42" s="402"/>
      <c r="CX42" s="402"/>
      <c r="CY42" s="402"/>
      <c r="CZ42" s="402"/>
      <c r="DA42" s="402"/>
      <c r="DB42" s="402"/>
      <c r="DC42" s="402"/>
      <c r="DD42" s="402"/>
      <c r="DE42" s="403"/>
      <c r="DF42" s="394"/>
      <c r="DG42" s="395"/>
      <c r="DH42" s="395"/>
      <c r="DI42" s="395"/>
      <c r="DJ42" s="395"/>
      <c r="DK42" s="395"/>
      <c r="DL42" s="395"/>
      <c r="DM42" s="395"/>
      <c r="DN42" s="395"/>
      <c r="DO42" s="395"/>
      <c r="DP42" s="395"/>
      <c r="DQ42" s="395"/>
      <c r="DR42" s="396"/>
      <c r="DS42" s="394"/>
      <c r="DT42" s="395"/>
      <c r="DU42" s="395"/>
      <c r="DV42" s="395"/>
      <c r="DW42" s="395"/>
      <c r="DX42" s="395"/>
      <c r="DY42" s="395"/>
      <c r="DZ42" s="395"/>
      <c r="EA42" s="395"/>
      <c r="EB42" s="395"/>
      <c r="EC42" s="395"/>
      <c r="ED42" s="395"/>
      <c r="EE42" s="396"/>
      <c r="EF42" s="394"/>
      <c r="EG42" s="395"/>
      <c r="EH42" s="395"/>
      <c r="EI42" s="395"/>
      <c r="EJ42" s="395"/>
      <c r="EK42" s="395"/>
      <c r="EL42" s="395"/>
      <c r="EM42" s="395"/>
      <c r="EN42" s="395"/>
      <c r="EO42" s="395"/>
      <c r="EP42" s="395"/>
      <c r="EQ42" s="395"/>
      <c r="ER42" s="396"/>
      <c r="ES42" s="394"/>
      <c r="ET42" s="395"/>
      <c r="EU42" s="395"/>
      <c r="EV42" s="395"/>
      <c r="EW42" s="395"/>
      <c r="EX42" s="395"/>
      <c r="EY42" s="395"/>
      <c r="EZ42" s="395"/>
      <c r="FA42" s="395"/>
      <c r="FB42" s="395"/>
      <c r="FC42" s="395"/>
      <c r="FD42" s="395"/>
      <c r="FE42" s="397"/>
      <c r="GE42" s="22">
        <v>26602</v>
      </c>
      <c r="GF42" s="286">
        <v>81510</v>
      </c>
      <c r="GG42" s="286"/>
      <c r="GH42" s="286"/>
      <c r="GI42" s="287"/>
      <c r="GJ42" s="288"/>
    </row>
    <row r="43" spans="1:192" ht="18.75" customHeight="1">
      <c r="A43" s="503" t="s">
        <v>55</v>
      </c>
      <c r="B43" s="503"/>
      <c r="C43" s="503"/>
      <c r="D43" s="503"/>
      <c r="E43" s="503"/>
      <c r="F43" s="503"/>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3"/>
      <c r="AY43" s="503"/>
      <c r="AZ43" s="503"/>
      <c r="BA43" s="503"/>
      <c r="BB43" s="503"/>
      <c r="BC43" s="503"/>
      <c r="BD43" s="503"/>
      <c r="BE43" s="503"/>
      <c r="BF43" s="503"/>
      <c r="BG43" s="503"/>
      <c r="BH43" s="503"/>
      <c r="BI43" s="503"/>
      <c r="BJ43" s="503"/>
      <c r="BK43" s="503"/>
      <c r="BL43" s="503"/>
      <c r="BM43" s="503"/>
      <c r="BN43" s="503"/>
      <c r="BO43" s="503"/>
      <c r="BP43" s="503"/>
      <c r="BQ43" s="503"/>
      <c r="BR43" s="503"/>
      <c r="BS43" s="503"/>
      <c r="BT43" s="503"/>
      <c r="BU43" s="503"/>
      <c r="BV43" s="503"/>
      <c r="BW43" s="503"/>
      <c r="BX43" s="458" t="s">
        <v>66</v>
      </c>
      <c r="BY43" s="459"/>
      <c r="BZ43" s="459"/>
      <c r="CA43" s="459"/>
      <c r="CB43" s="459"/>
      <c r="CC43" s="459"/>
      <c r="CD43" s="459"/>
      <c r="CE43" s="460"/>
      <c r="CF43" s="461" t="s">
        <v>65</v>
      </c>
      <c r="CG43" s="459"/>
      <c r="CH43" s="459"/>
      <c r="CI43" s="459"/>
      <c r="CJ43" s="459"/>
      <c r="CK43" s="459"/>
      <c r="CL43" s="459"/>
      <c r="CM43" s="459"/>
      <c r="CN43" s="459"/>
      <c r="CO43" s="459"/>
      <c r="CP43" s="459"/>
      <c r="CQ43" s="459"/>
      <c r="CR43" s="460"/>
      <c r="CS43" s="461" t="s">
        <v>268</v>
      </c>
      <c r="CT43" s="459"/>
      <c r="CU43" s="459"/>
      <c r="CV43" s="459"/>
      <c r="CW43" s="459"/>
      <c r="CX43" s="459"/>
      <c r="CY43" s="459"/>
      <c r="CZ43" s="459"/>
      <c r="DA43" s="459"/>
      <c r="DB43" s="459"/>
      <c r="DC43" s="459"/>
      <c r="DD43" s="459"/>
      <c r="DE43" s="460"/>
      <c r="DF43" s="454"/>
      <c r="DG43" s="455"/>
      <c r="DH43" s="455"/>
      <c r="DI43" s="455"/>
      <c r="DJ43" s="455"/>
      <c r="DK43" s="455"/>
      <c r="DL43" s="455"/>
      <c r="DM43" s="455"/>
      <c r="DN43" s="455"/>
      <c r="DO43" s="455"/>
      <c r="DP43" s="455"/>
      <c r="DQ43" s="455"/>
      <c r="DR43" s="456"/>
      <c r="DS43" s="454"/>
      <c r="DT43" s="455"/>
      <c r="DU43" s="455"/>
      <c r="DV43" s="455"/>
      <c r="DW43" s="455"/>
      <c r="DX43" s="455"/>
      <c r="DY43" s="455"/>
      <c r="DZ43" s="455"/>
      <c r="EA43" s="455"/>
      <c r="EB43" s="455"/>
      <c r="EC43" s="455"/>
      <c r="ED43" s="455"/>
      <c r="EE43" s="456"/>
      <c r="EF43" s="454"/>
      <c r="EG43" s="455"/>
      <c r="EH43" s="455"/>
      <c r="EI43" s="455"/>
      <c r="EJ43" s="455"/>
      <c r="EK43" s="455"/>
      <c r="EL43" s="455"/>
      <c r="EM43" s="455"/>
      <c r="EN43" s="455"/>
      <c r="EO43" s="455"/>
      <c r="EP43" s="455"/>
      <c r="EQ43" s="455"/>
      <c r="ER43" s="456"/>
      <c r="ES43" s="454"/>
      <c r="ET43" s="455"/>
      <c r="EU43" s="455"/>
      <c r="EV43" s="455"/>
      <c r="EW43" s="455"/>
      <c r="EX43" s="455"/>
      <c r="EY43" s="455"/>
      <c r="EZ43" s="455"/>
      <c r="FA43" s="455"/>
      <c r="FB43" s="455"/>
      <c r="FC43" s="455"/>
      <c r="FD43" s="455"/>
      <c r="FE43" s="457"/>
      <c r="GE43" s="22">
        <v>29101</v>
      </c>
      <c r="GF43" s="286">
        <v>156200</v>
      </c>
      <c r="GG43" s="286"/>
      <c r="GH43" s="286"/>
      <c r="GI43" s="287"/>
      <c r="GJ43" s="288"/>
    </row>
    <row r="44" spans="1:192" ht="21" customHeight="1">
      <c r="A44" s="504" t="s">
        <v>264</v>
      </c>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c r="AN44" s="504"/>
      <c r="AO44" s="504"/>
      <c r="AP44" s="504"/>
      <c r="AQ44" s="504"/>
      <c r="AR44" s="504"/>
      <c r="AS44" s="504"/>
      <c r="AT44" s="504"/>
      <c r="AU44" s="504"/>
      <c r="AV44" s="504"/>
      <c r="AW44" s="504"/>
      <c r="AX44" s="504"/>
      <c r="AY44" s="504"/>
      <c r="AZ44" s="504"/>
      <c r="BA44" s="504"/>
      <c r="BB44" s="504"/>
      <c r="BC44" s="504"/>
      <c r="BD44" s="504"/>
      <c r="BE44" s="504"/>
      <c r="BF44" s="504"/>
      <c r="BG44" s="504"/>
      <c r="BH44" s="504"/>
      <c r="BI44" s="504"/>
      <c r="BJ44" s="504"/>
      <c r="BK44" s="504"/>
      <c r="BL44" s="504"/>
      <c r="BM44" s="504"/>
      <c r="BN44" s="504"/>
      <c r="BO44" s="504"/>
      <c r="BP44" s="504"/>
      <c r="BQ44" s="504"/>
      <c r="BR44" s="504"/>
      <c r="BS44" s="504"/>
      <c r="BT44" s="504"/>
      <c r="BU44" s="504"/>
      <c r="BV44" s="504"/>
      <c r="BW44" s="505"/>
      <c r="BX44" s="426"/>
      <c r="BY44" s="427"/>
      <c r="BZ44" s="427"/>
      <c r="CA44" s="427"/>
      <c r="CB44" s="427"/>
      <c r="CC44" s="427"/>
      <c r="CD44" s="427"/>
      <c r="CE44" s="428"/>
      <c r="CF44" s="429"/>
      <c r="CG44" s="427"/>
      <c r="CH44" s="427"/>
      <c r="CI44" s="427"/>
      <c r="CJ44" s="427"/>
      <c r="CK44" s="427"/>
      <c r="CL44" s="427"/>
      <c r="CM44" s="427"/>
      <c r="CN44" s="427"/>
      <c r="CO44" s="427"/>
      <c r="CP44" s="427"/>
      <c r="CQ44" s="427"/>
      <c r="CR44" s="428"/>
      <c r="CS44" s="429"/>
      <c r="CT44" s="427"/>
      <c r="CU44" s="427"/>
      <c r="CV44" s="427"/>
      <c r="CW44" s="427"/>
      <c r="CX44" s="427"/>
      <c r="CY44" s="427"/>
      <c r="CZ44" s="427"/>
      <c r="DA44" s="427"/>
      <c r="DB44" s="427"/>
      <c r="DC44" s="427"/>
      <c r="DD44" s="427"/>
      <c r="DE44" s="428"/>
      <c r="DF44" s="441"/>
      <c r="DG44" s="433"/>
      <c r="DH44" s="433"/>
      <c r="DI44" s="433"/>
      <c r="DJ44" s="433"/>
      <c r="DK44" s="433"/>
      <c r="DL44" s="433"/>
      <c r="DM44" s="433"/>
      <c r="DN44" s="433"/>
      <c r="DO44" s="433"/>
      <c r="DP44" s="433"/>
      <c r="DQ44" s="433"/>
      <c r="DR44" s="434"/>
      <c r="DS44" s="441"/>
      <c r="DT44" s="433"/>
      <c r="DU44" s="433"/>
      <c r="DV44" s="433"/>
      <c r="DW44" s="433"/>
      <c r="DX44" s="433"/>
      <c r="DY44" s="433"/>
      <c r="DZ44" s="433"/>
      <c r="EA44" s="433"/>
      <c r="EB44" s="433"/>
      <c r="EC44" s="433"/>
      <c r="ED44" s="433"/>
      <c r="EE44" s="434"/>
      <c r="EF44" s="441"/>
      <c r="EG44" s="433"/>
      <c r="EH44" s="433"/>
      <c r="EI44" s="433"/>
      <c r="EJ44" s="433"/>
      <c r="EK44" s="433"/>
      <c r="EL44" s="433"/>
      <c r="EM44" s="433"/>
      <c r="EN44" s="433"/>
      <c r="EO44" s="433"/>
      <c r="EP44" s="433"/>
      <c r="EQ44" s="433"/>
      <c r="ER44" s="434"/>
      <c r="ES44" s="441"/>
      <c r="ET44" s="433"/>
      <c r="EU44" s="433"/>
      <c r="EV44" s="433"/>
      <c r="EW44" s="433"/>
      <c r="EX44" s="433"/>
      <c r="EY44" s="433"/>
      <c r="EZ44" s="433"/>
      <c r="FA44" s="433"/>
      <c r="FB44" s="433"/>
      <c r="FC44" s="433"/>
      <c r="FD44" s="433"/>
      <c r="FE44" s="442"/>
      <c r="GE44" s="22">
        <v>29301</v>
      </c>
      <c r="GF44" s="286"/>
      <c r="GG44" s="286"/>
      <c r="GH44" s="286"/>
      <c r="GI44" s="287"/>
      <c r="GJ44" s="288"/>
    </row>
    <row r="45" spans="1:192" ht="21.75" customHeight="1">
      <c r="A45" s="491" t="s">
        <v>67</v>
      </c>
      <c r="B45" s="492"/>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492"/>
      <c r="AI45" s="492"/>
      <c r="AJ45" s="492"/>
      <c r="AK45" s="492"/>
      <c r="AL45" s="492"/>
      <c r="AM45" s="492"/>
      <c r="AN45" s="492"/>
      <c r="AO45" s="492"/>
      <c r="AP45" s="492"/>
      <c r="AQ45" s="492"/>
      <c r="AR45" s="492"/>
      <c r="AS45" s="492"/>
      <c r="AT45" s="492"/>
      <c r="AU45" s="492"/>
      <c r="AV45" s="492"/>
      <c r="AW45" s="492"/>
      <c r="AX45" s="492"/>
      <c r="AY45" s="492"/>
      <c r="AZ45" s="492"/>
      <c r="BA45" s="492"/>
      <c r="BB45" s="492"/>
      <c r="BC45" s="492"/>
      <c r="BD45" s="492"/>
      <c r="BE45" s="492"/>
      <c r="BF45" s="492"/>
      <c r="BG45" s="492"/>
      <c r="BH45" s="492"/>
      <c r="BI45" s="492"/>
      <c r="BJ45" s="492"/>
      <c r="BK45" s="492"/>
      <c r="BL45" s="492"/>
      <c r="BM45" s="492"/>
      <c r="BN45" s="492"/>
      <c r="BO45" s="492"/>
      <c r="BP45" s="492"/>
      <c r="BQ45" s="492"/>
      <c r="BR45" s="492"/>
      <c r="BS45" s="492"/>
      <c r="BT45" s="492"/>
      <c r="BU45" s="492"/>
      <c r="BV45" s="492"/>
      <c r="BW45" s="493"/>
      <c r="BX45" s="401" t="s">
        <v>68</v>
      </c>
      <c r="BY45" s="402"/>
      <c r="BZ45" s="402"/>
      <c r="CA45" s="402"/>
      <c r="CB45" s="402"/>
      <c r="CC45" s="402"/>
      <c r="CD45" s="402"/>
      <c r="CE45" s="403"/>
      <c r="CF45" s="404" t="s">
        <v>69</v>
      </c>
      <c r="CG45" s="402"/>
      <c r="CH45" s="402"/>
      <c r="CI45" s="402"/>
      <c r="CJ45" s="402"/>
      <c r="CK45" s="402"/>
      <c r="CL45" s="402"/>
      <c r="CM45" s="402"/>
      <c r="CN45" s="402"/>
      <c r="CO45" s="402"/>
      <c r="CP45" s="402"/>
      <c r="CQ45" s="402"/>
      <c r="CR45" s="403"/>
      <c r="CS45" s="404"/>
      <c r="CT45" s="402"/>
      <c r="CU45" s="402"/>
      <c r="CV45" s="402"/>
      <c r="CW45" s="402"/>
      <c r="CX45" s="402"/>
      <c r="CY45" s="402"/>
      <c r="CZ45" s="402"/>
      <c r="DA45" s="402"/>
      <c r="DB45" s="402"/>
      <c r="DC45" s="402"/>
      <c r="DD45" s="402"/>
      <c r="DE45" s="403"/>
      <c r="DF45" s="436">
        <f>DF46</f>
        <v>3733000</v>
      </c>
      <c r="DG45" s="395"/>
      <c r="DH45" s="395"/>
      <c r="DI45" s="395"/>
      <c r="DJ45" s="395"/>
      <c r="DK45" s="395"/>
      <c r="DL45" s="395"/>
      <c r="DM45" s="395"/>
      <c r="DN45" s="395"/>
      <c r="DO45" s="395"/>
      <c r="DP45" s="395"/>
      <c r="DQ45" s="395"/>
      <c r="DR45" s="396"/>
      <c r="DS45" s="436">
        <f>DS46</f>
        <v>0</v>
      </c>
      <c r="DT45" s="395"/>
      <c r="DU45" s="395"/>
      <c r="DV45" s="395"/>
      <c r="DW45" s="395"/>
      <c r="DX45" s="395"/>
      <c r="DY45" s="395"/>
      <c r="DZ45" s="395"/>
      <c r="EA45" s="395"/>
      <c r="EB45" s="395"/>
      <c r="EC45" s="395"/>
      <c r="ED45" s="395"/>
      <c r="EE45" s="396"/>
      <c r="EF45" s="436">
        <f>EF46</f>
        <v>0</v>
      </c>
      <c r="EG45" s="395"/>
      <c r="EH45" s="395"/>
      <c r="EI45" s="395"/>
      <c r="EJ45" s="395"/>
      <c r="EK45" s="395"/>
      <c r="EL45" s="395"/>
      <c r="EM45" s="395"/>
      <c r="EN45" s="395"/>
      <c r="EO45" s="395"/>
      <c r="EP45" s="395"/>
      <c r="EQ45" s="395"/>
      <c r="ER45" s="396"/>
      <c r="ES45" s="394"/>
      <c r="ET45" s="395"/>
      <c r="EU45" s="395"/>
      <c r="EV45" s="395"/>
      <c r="EW45" s="395"/>
      <c r="EX45" s="395"/>
      <c r="EY45" s="395"/>
      <c r="EZ45" s="395"/>
      <c r="FA45" s="395"/>
      <c r="FB45" s="395"/>
      <c r="FC45" s="395"/>
      <c r="FD45" s="395"/>
      <c r="FE45" s="397"/>
      <c r="GE45" s="22">
        <v>29501</v>
      </c>
      <c r="GF45" s="286"/>
      <c r="GG45" s="286"/>
      <c r="GH45" s="286"/>
      <c r="GI45" s="287"/>
      <c r="GJ45" s="288"/>
    </row>
    <row r="46" spans="1:192" ht="18.75" customHeight="1">
      <c r="A46" s="494" t="s">
        <v>55</v>
      </c>
      <c r="B46" s="494"/>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494"/>
      <c r="AL46" s="494"/>
      <c r="AM46" s="494"/>
      <c r="AN46" s="494"/>
      <c r="AO46" s="494"/>
      <c r="AP46" s="494"/>
      <c r="AQ46" s="494"/>
      <c r="AR46" s="494"/>
      <c r="AS46" s="494"/>
      <c r="AT46" s="494"/>
      <c r="AU46" s="494"/>
      <c r="AV46" s="494"/>
      <c r="AW46" s="494"/>
      <c r="AX46" s="494"/>
      <c r="AY46" s="494"/>
      <c r="AZ46" s="494"/>
      <c r="BA46" s="494"/>
      <c r="BB46" s="494"/>
      <c r="BC46" s="494"/>
      <c r="BD46" s="494"/>
      <c r="BE46" s="494"/>
      <c r="BF46" s="494"/>
      <c r="BG46" s="494"/>
      <c r="BH46" s="494"/>
      <c r="BI46" s="494"/>
      <c r="BJ46" s="494"/>
      <c r="BK46" s="494"/>
      <c r="BL46" s="494"/>
      <c r="BM46" s="494"/>
      <c r="BN46" s="494"/>
      <c r="BO46" s="494"/>
      <c r="BP46" s="494"/>
      <c r="BQ46" s="494"/>
      <c r="BR46" s="494"/>
      <c r="BS46" s="494"/>
      <c r="BT46" s="494"/>
      <c r="BU46" s="494"/>
      <c r="BV46" s="494"/>
      <c r="BW46" s="494"/>
      <c r="BX46" s="458" t="s">
        <v>68</v>
      </c>
      <c r="BY46" s="459"/>
      <c r="BZ46" s="459"/>
      <c r="CA46" s="459"/>
      <c r="CB46" s="459"/>
      <c r="CC46" s="459"/>
      <c r="CD46" s="459"/>
      <c r="CE46" s="460"/>
      <c r="CF46" s="461" t="s">
        <v>69</v>
      </c>
      <c r="CG46" s="459"/>
      <c r="CH46" s="459"/>
      <c r="CI46" s="459"/>
      <c r="CJ46" s="459"/>
      <c r="CK46" s="459"/>
      <c r="CL46" s="459"/>
      <c r="CM46" s="459"/>
      <c r="CN46" s="459"/>
      <c r="CO46" s="459"/>
      <c r="CP46" s="459"/>
      <c r="CQ46" s="459"/>
      <c r="CR46" s="460"/>
      <c r="CS46" s="404"/>
      <c r="CT46" s="402"/>
      <c r="CU46" s="402"/>
      <c r="CV46" s="402"/>
      <c r="CW46" s="402"/>
      <c r="CX46" s="402"/>
      <c r="CY46" s="402"/>
      <c r="CZ46" s="402"/>
      <c r="DA46" s="402"/>
      <c r="DB46" s="402"/>
      <c r="DC46" s="402"/>
      <c r="DD46" s="402"/>
      <c r="DE46" s="403"/>
      <c r="DF46" s="388">
        <f>GG55</f>
        <v>3733000</v>
      </c>
      <c r="DG46" s="389"/>
      <c r="DH46" s="389"/>
      <c r="DI46" s="389"/>
      <c r="DJ46" s="389"/>
      <c r="DK46" s="389"/>
      <c r="DL46" s="389"/>
      <c r="DM46" s="389"/>
      <c r="DN46" s="389"/>
      <c r="DO46" s="389"/>
      <c r="DP46" s="389"/>
      <c r="DQ46" s="389"/>
      <c r="DR46" s="390"/>
      <c r="DS46" s="454"/>
      <c r="DT46" s="455"/>
      <c r="DU46" s="455"/>
      <c r="DV46" s="455"/>
      <c r="DW46" s="455"/>
      <c r="DX46" s="455"/>
      <c r="DY46" s="455"/>
      <c r="DZ46" s="455"/>
      <c r="EA46" s="455"/>
      <c r="EB46" s="455"/>
      <c r="EC46" s="455"/>
      <c r="ED46" s="455"/>
      <c r="EE46" s="456"/>
      <c r="EF46" s="454"/>
      <c r="EG46" s="455"/>
      <c r="EH46" s="455"/>
      <c r="EI46" s="455"/>
      <c r="EJ46" s="455"/>
      <c r="EK46" s="455"/>
      <c r="EL46" s="455"/>
      <c r="EM46" s="455"/>
      <c r="EN46" s="455"/>
      <c r="EO46" s="455"/>
      <c r="EP46" s="455"/>
      <c r="EQ46" s="455"/>
      <c r="ER46" s="456"/>
      <c r="ES46" s="454"/>
      <c r="ET46" s="455"/>
      <c r="EU46" s="455"/>
      <c r="EV46" s="455"/>
      <c r="EW46" s="455"/>
      <c r="EX46" s="455"/>
      <c r="EY46" s="455"/>
      <c r="EZ46" s="455"/>
      <c r="FA46" s="455"/>
      <c r="FB46" s="455"/>
      <c r="FC46" s="455"/>
      <c r="FD46" s="455"/>
      <c r="FE46" s="457"/>
      <c r="GE46" s="22">
        <v>31004</v>
      </c>
      <c r="GF46" s="286">
        <f>40000+47746</f>
        <v>87746</v>
      </c>
      <c r="GG46" s="286"/>
      <c r="GH46" s="286"/>
      <c r="GI46" s="287"/>
      <c r="GJ46" s="288"/>
    </row>
    <row r="47" spans="1:192" ht="20.25" customHeight="1">
      <c r="A47" s="398" t="s">
        <v>266</v>
      </c>
      <c r="B47" s="399"/>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399"/>
      <c r="BR47" s="399"/>
      <c r="BS47" s="399"/>
      <c r="BT47" s="399"/>
      <c r="BU47" s="399"/>
      <c r="BV47" s="399"/>
      <c r="BW47" s="400"/>
      <c r="BX47" s="498"/>
      <c r="BY47" s="499"/>
      <c r="BZ47" s="499"/>
      <c r="CA47" s="499"/>
      <c r="CB47" s="499"/>
      <c r="CC47" s="499"/>
      <c r="CD47" s="499"/>
      <c r="CE47" s="500"/>
      <c r="CF47" s="501"/>
      <c r="CG47" s="499"/>
      <c r="CH47" s="499"/>
      <c r="CI47" s="499"/>
      <c r="CJ47" s="499"/>
      <c r="CK47" s="499"/>
      <c r="CL47" s="499"/>
      <c r="CM47" s="499"/>
      <c r="CN47" s="499"/>
      <c r="CO47" s="499"/>
      <c r="CP47" s="499"/>
      <c r="CQ47" s="499"/>
      <c r="CR47" s="500"/>
      <c r="CS47" s="404" t="s">
        <v>269</v>
      </c>
      <c r="CT47" s="402"/>
      <c r="CU47" s="402"/>
      <c r="CV47" s="402"/>
      <c r="CW47" s="402"/>
      <c r="CX47" s="402"/>
      <c r="CY47" s="402"/>
      <c r="CZ47" s="402"/>
      <c r="DA47" s="402"/>
      <c r="DB47" s="402"/>
      <c r="DC47" s="402"/>
      <c r="DD47" s="402"/>
      <c r="DE47" s="403"/>
      <c r="DF47" s="391"/>
      <c r="DG47" s="392"/>
      <c r="DH47" s="392"/>
      <c r="DI47" s="392"/>
      <c r="DJ47" s="392"/>
      <c r="DK47" s="392"/>
      <c r="DL47" s="392"/>
      <c r="DM47" s="392"/>
      <c r="DN47" s="392"/>
      <c r="DO47" s="392"/>
      <c r="DP47" s="392"/>
      <c r="DQ47" s="392"/>
      <c r="DR47" s="393"/>
      <c r="DS47" s="495"/>
      <c r="DT47" s="496"/>
      <c r="DU47" s="496"/>
      <c r="DV47" s="496"/>
      <c r="DW47" s="496"/>
      <c r="DX47" s="496"/>
      <c r="DY47" s="496"/>
      <c r="DZ47" s="496"/>
      <c r="EA47" s="496"/>
      <c r="EB47" s="496"/>
      <c r="EC47" s="496"/>
      <c r="ED47" s="496"/>
      <c r="EE47" s="573"/>
      <c r="EF47" s="495"/>
      <c r="EG47" s="496"/>
      <c r="EH47" s="496"/>
      <c r="EI47" s="496"/>
      <c r="EJ47" s="496"/>
      <c r="EK47" s="496"/>
      <c r="EL47" s="496"/>
      <c r="EM47" s="496"/>
      <c r="EN47" s="496"/>
      <c r="EO47" s="496"/>
      <c r="EP47" s="496"/>
      <c r="EQ47" s="496"/>
      <c r="ER47" s="573"/>
      <c r="ES47" s="495"/>
      <c r="ET47" s="496"/>
      <c r="EU47" s="496"/>
      <c r="EV47" s="496"/>
      <c r="EW47" s="496"/>
      <c r="EX47" s="496"/>
      <c r="EY47" s="496"/>
      <c r="EZ47" s="496"/>
      <c r="FA47" s="496"/>
      <c r="FB47" s="496"/>
      <c r="FC47" s="496"/>
      <c r="FD47" s="496"/>
      <c r="FE47" s="497"/>
      <c r="GE47" s="22">
        <v>31005</v>
      </c>
      <c r="GF47" s="286">
        <f>80000-47746</f>
        <v>32254</v>
      </c>
      <c r="GG47" s="286"/>
      <c r="GH47" s="286"/>
      <c r="GI47" s="287"/>
      <c r="GJ47" s="288"/>
    </row>
    <row r="48" spans="1:192" ht="22.5" customHeight="1">
      <c r="A48" s="398" t="s">
        <v>74</v>
      </c>
      <c r="B48" s="399"/>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99"/>
      <c r="BP48" s="399"/>
      <c r="BQ48" s="399"/>
      <c r="BR48" s="399"/>
      <c r="BS48" s="399"/>
      <c r="BT48" s="399"/>
      <c r="BU48" s="399"/>
      <c r="BV48" s="399"/>
      <c r="BW48" s="400"/>
      <c r="BX48" s="498"/>
      <c r="BY48" s="499"/>
      <c r="BZ48" s="499"/>
      <c r="CA48" s="499"/>
      <c r="CB48" s="499"/>
      <c r="CC48" s="499"/>
      <c r="CD48" s="499"/>
      <c r="CE48" s="500"/>
      <c r="CF48" s="501"/>
      <c r="CG48" s="499"/>
      <c r="CH48" s="499"/>
      <c r="CI48" s="499"/>
      <c r="CJ48" s="499"/>
      <c r="CK48" s="499"/>
      <c r="CL48" s="499"/>
      <c r="CM48" s="499"/>
      <c r="CN48" s="499"/>
      <c r="CO48" s="499"/>
      <c r="CP48" s="499"/>
      <c r="CQ48" s="499"/>
      <c r="CR48" s="500"/>
      <c r="CS48" s="404" t="s">
        <v>310</v>
      </c>
      <c r="CT48" s="402"/>
      <c r="CU48" s="402"/>
      <c r="CV48" s="402"/>
      <c r="CW48" s="402"/>
      <c r="CX48" s="402"/>
      <c r="CY48" s="402"/>
      <c r="CZ48" s="402"/>
      <c r="DA48" s="402"/>
      <c r="DB48" s="402"/>
      <c r="DC48" s="402"/>
      <c r="DD48" s="402"/>
      <c r="DE48" s="403"/>
      <c r="DF48" s="502"/>
      <c r="DG48" s="502"/>
      <c r="DH48" s="502"/>
      <c r="DI48" s="502"/>
      <c r="DJ48" s="502"/>
      <c r="DK48" s="502"/>
      <c r="DL48" s="502"/>
      <c r="DM48" s="502"/>
      <c r="DN48" s="502"/>
      <c r="DO48" s="502"/>
      <c r="DP48" s="502"/>
      <c r="DQ48" s="502"/>
      <c r="DR48" s="502"/>
      <c r="DS48" s="495"/>
      <c r="DT48" s="496"/>
      <c r="DU48" s="496"/>
      <c r="DV48" s="496"/>
      <c r="DW48" s="496"/>
      <c r="DX48" s="496"/>
      <c r="DY48" s="496"/>
      <c r="DZ48" s="496"/>
      <c r="EA48" s="496"/>
      <c r="EB48" s="496"/>
      <c r="EC48" s="496"/>
      <c r="ED48" s="496"/>
      <c r="EE48" s="573"/>
      <c r="EF48" s="495"/>
      <c r="EG48" s="496"/>
      <c r="EH48" s="496"/>
      <c r="EI48" s="496"/>
      <c r="EJ48" s="496"/>
      <c r="EK48" s="496"/>
      <c r="EL48" s="496"/>
      <c r="EM48" s="496"/>
      <c r="EN48" s="496"/>
      <c r="EO48" s="496"/>
      <c r="EP48" s="496"/>
      <c r="EQ48" s="496"/>
      <c r="ER48" s="573"/>
      <c r="ES48" s="495"/>
      <c r="ET48" s="496"/>
      <c r="EU48" s="496"/>
      <c r="EV48" s="496"/>
      <c r="EW48" s="496"/>
      <c r="EX48" s="496"/>
      <c r="EY48" s="496"/>
      <c r="EZ48" s="496"/>
      <c r="FA48" s="496"/>
      <c r="FB48" s="496"/>
      <c r="FC48" s="496"/>
      <c r="FD48" s="496"/>
      <c r="FE48" s="497"/>
      <c r="GE48" s="22">
        <v>31099</v>
      </c>
      <c r="GF48" s="286">
        <v>10200</v>
      </c>
      <c r="GG48" s="286">
        <v>163000</v>
      </c>
      <c r="GH48" s="286"/>
      <c r="GI48" s="287"/>
      <c r="GJ48" s="288"/>
    </row>
    <row r="49" spans="1:192" ht="20.25" customHeight="1">
      <c r="A49" s="398" t="s">
        <v>267</v>
      </c>
      <c r="B49" s="399"/>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400"/>
      <c r="BX49" s="426"/>
      <c r="BY49" s="427"/>
      <c r="BZ49" s="427"/>
      <c r="CA49" s="427"/>
      <c r="CB49" s="427"/>
      <c r="CC49" s="427"/>
      <c r="CD49" s="427"/>
      <c r="CE49" s="428"/>
      <c r="CF49" s="429"/>
      <c r="CG49" s="427"/>
      <c r="CH49" s="427"/>
      <c r="CI49" s="427"/>
      <c r="CJ49" s="427"/>
      <c r="CK49" s="427"/>
      <c r="CL49" s="427"/>
      <c r="CM49" s="427"/>
      <c r="CN49" s="427"/>
      <c r="CO49" s="427"/>
      <c r="CP49" s="427"/>
      <c r="CQ49" s="427"/>
      <c r="CR49" s="428"/>
      <c r="CS49" s="404" t="s">
        <v>311</v>
      </c>
      <c r="CT49" s="402"/>
      <c r="CU49" s="402"/>
      <c r="CV49" s="402"/>
      <c r="CW49" s="402"/>
      <c r="CX49" s="402"/>
      <c r="CY49" s="402"/>
      <c r="CZ49" s="402"/>
      <c r="DA49" s="402"/>
      <c r="DB49" s="402"/>
      <c r="DC49" s="402"/>
      <c r="DD49" s="402"/>
      <c r="DE49" s="403"/>
      <c r="DF49" s="502"/>
      <c r="DG49" s="502"/>
      <c r="DH49" s="502"/>
      <c r="DI49" s="502"/>
      <c r="DJ49" s="502"/>
      <c r="DK49" s="502"/>
      <c r="DL49" s="502"/>
      <c r="DM49" s="502"/>
      <c r="DN49" s="502"/>
      <c r="DO49" s="502"/>
      <c r="DP49" s="502"/>
      <c r="DQ49" s="502"/>
      <c r="DR49" s="502"/>
      <c r="DS49" s="441"/>
      <c r="DT49" s="433"/>
      <c r="DU49" s="433"/>
      <c r="DV49" s="433"/>
      <c r="DW49" s="433"/>
      <c r="DX49" s="433"/>
      <c r="DY49" s="433"/>
      <c r="DZ49" s="433"/>
      <c r="EA49" s="433"/>
      <c r="EB49" s="433"/>
      <c r="EC49" s="433"/>
      <c r="ED49" s="433"/>
      <c r="EE49" s="434"/>
      <c r="EF49" s="441"/>
      <c r="EG49" s="433"/>
      <c r="EH49" s="433"/>
      <c r="EI49" s="433"/>
      <c r="EJ49" s="433"/>
      <c r="EK49" s="433"/>
      <c r="EL49" s="433"/>
      <c r="EM49" s="433"/>
      <c r="EN49" s="433"/>
      <c r="EO49" s="433"/>
      <c r="EP49" s="433"/>
      <c r="EQ49" s="433"/>
      <c r="ER49" s="434"/>
      <c r="ES49" s="441"/>
      <c r="ET49" s="433"/>
      <c r="EU49" s="433"/>
      <c r="EV49" s="433"/>
      <c r="EW49" s="433"/>
      <c r="EX49" s="433"/>
      <c r="EY49" s="433"/>
      <c r="EZ49" s="433"/>
      <c r="FA49" s="433"/>
      <c r="FB49" s="433"/>
      <c r="FC49" s="433"/>
      <c r="FD49" s="433"/>
      <c r="FE49" s="442"/>
      <c r="GE49" s="22">
        <v>34101</v>
      </c>
      <c r="GF49" s="286"/>
      <c r="GG49" s="286"/>
      <c r="GH49" s="286"/>
      <c r="GI49" s="287"/>
      <c r="GJ49" s="288"/>
    </row>
    <row r="50" spans="1:192" ht="21.75" customHeight="1">
      <c r="A50" s="491" t="s">
        <v>70</v>
      </c>
      <c r="B50" s="492"/>
      <c r="C50" s="492"/>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2"/>
      <c r="AO50" s="492"/>
      <c r="AP50" s="492"/>
      <c r="AQ50" s="492"/>
      <c r="AR50" s="492"/>
      <c r="AS50" s="492"/>
      <c r="AT50" s="492"/>
      <c r="AU50" s="492"/>
      <c r="AV50" s="492"/>
      <c r="AW50" s="492"/>
      <c r="AX50" s="492"/>
      <c r="AY50" s="492"/>
      <c r="AZ50" s="492"/>
      <c r="BA50" s="492"/>
      <c r="BB50" s="492"/>
      <c r="BC50" s="492"/>
      <c r="BD50" s="492"/>
      <c r="BE50" s="492"/>
      <c r="BF50" s="492"/>
      <c r="BG50" s="492"/>
      <c r="BH50" s="492"/>
      <c r="BI50" s="492"/>
      <c r="BJ50" s="492"/>
      <c r="BK50" s="492"/>
      <c r="BL50" s="492"/>
      <c r="BM50" s="492"/>
      <c r="BN50" s="492"/>
      <c r="BO50" s="492"/>
      <c r="BP50" s="492"/>
      <c r="BQ50" s="492"/>
      <c r="BR50" s="492"/>
      <c r="BS50" s="492"/>
      <c r="BT50" s="492"/>
      <c r="BU50" s="492"/>
      <c r="BV50" s="492"/>
      <c r="BW50" s="493"/>
      <c r="BX50" s="401" t="s">
        <v>71</v>
      </c>
      <c r="BY50" s="402"/>
      <c r="BZ50" s="402"/>
      <c r="CA50" s="402"/>
      <c r="CB50" s="402"/>
      <c r="CC50" s="402"/>
      <c r="CD50" s="402"/>
      <c r="CE50" s="403"/>
      <c r="CF50" s="404" t="s">
        <v>72</v>
      </c>
      <c r="CG50" s="402"/>
      <c r="CH50" s="402"/>
      <c r="CI50" s="402"/>
      <c r="CJ50" s="402"/>
      <c r="CK50" s="402"/>
      <c r="CL50" s="402"/>
      <c r="CM50" s="402"/>
      <c r="CN50" s="402"/>
      <c r="CO50" s="402"/>
      <c r="CP50" s="402"/>
      <c r="CQ50" s="402"/>
      <c r="CR50" s="403"/>
      <c r="CS50" s="404"/>
      <c r="CT50" s="402"/>
      <c r="CU50" s="402"/>
      <c r="CV50" s="402"/>
      <c r="CW50" s="402"/>
      <c r="CX50" s="402"/>
      <c r="CY50" s="402"/>
      <c r="CZ50" s="402"/>
      <c r="DA50" s="402"/>
      <c r="DB50" s="402"/>
      <c r="DC50" s="402"/>
      <c r="DD50" s="402"/>
      <c r="DE50" s="403"/>
      <c r="DF50" s="394"/>
      <c r="DG50" s="395"/>
      <c r="DH50" s="395"/>
      <c r="DI50" s="395"/>
      <c r="DJ50" s="395"/>
      <c r="DK50" s="395"/>
      <c r="DL50" s="395"/>
      <c r="DM50" s="395"/>
      <c r="DN50" s="395"/>
      <c r="DO50" s="395"/>
      <c r="DP50" s="395"/>
      <c r="DQ50" s="395"/>
      <c r="DR50" s="396"/>
      <c r="DS50" s="394"/>
      <c r="DT50" s="395"/>
      <c r="DU50" s="395"/>
      <c r="DV50" s="395"/>
      <c r="DW50" s="395"/>
      <c r="DX50" s="395"/>
      <c r="DY50" s="395"/>
      <c r="DZ50" s="395"/>
      <c r="EA50" s="395"/>
      <c r="EB50" s="395"/>
      <c r="EC50" s="395"/>
      <c r="ED50" s="395"/>
      <c r="EE50" s="396"/>
      <c r="EF50" s="394"/>
      <c r="EG50" s="395"/>
      <c r="EH50" s="395"/>
      <c r="EI50" s="395"/>
      <c r="EJ50" s="395"/>
      <c r="EK50" s="395"/>
      <c r="EL50" s="395"/>
      <c r="EM50" s="395"/>
      <c r="EN50" s="395"/>
      <c r="EO50" s="395"/>
      <c r="EP50" s="395"/>
      <c r="EQ50" s="395"/>
      <c r="ER50" s="396"/>
      <c r="ES50" s="394"/>
      <c r="ET50" s="395"/>
      <c r="EU50" s="395"/>
      <c r="EV50" s="395"/>
      <c r="EW50" s="395"/>
      <c r="EX50" s="395"/>
      <c r="EY50" s="395"/>
      <c r="EZ50" s="395"/>
      <c r="FA50" s="395"/>
      <c r="FB50" s="395"/>
      <c r="FC50" s="395"/>
      <c r="FD50" s="395"/>
      <c r="FE50" s="397"/>
      <c r="GE50" s="22">
        <v>34201</v>
      </c>
      <c r="GF50" s="286">
        <v>1883000</v>
      </c>
      <c r="GG50" s="286"/>
      <c r="GH50" s="286">
        <f>3034000</f>
        <v>3034000</v>
      </c>
      <c r="GI50" s="287">
        <v>130000</v>
      </c>
      <c r="GJ50" s="287"/>
    </row>
    <row r="51" spans="1:192" ht="17.25" customHeight="1">
      <c r="A51" s="494" t="s">
        <v>55</v>
      </c>
      <c r="B51" s="494"/>
      <c r="C51" s="494"/>
      <c r="D51" s="494"/>
      <c r="E51" s="494"/>
      <c r="F51" s="494"/>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4"/>
      <c r="AY51" s="494"/>
      <c r="AZ51" s="494"/>
      <c r="BA51" s="494"/>
      <c r="BB51" s="494"/>
      <c r="BC51" s="494"/>
      <c r="BD51" s="494"/>
      <c r="BE51" s="494"/>
      <c r="BF51" s="494"/>
      <c r="BG51" s="494"/>
      <c r="BH51" s="494"/>
      <c r="BI51" s="494"/>
      <c r="BJ51" s="494"/>
      <c r="BK51" s="494"/>
      <c r="BL51" s="494"/>
      <c r="BM51" s="494"/>
      <c r="BN51" s="494"/>
      <c r="BO51" s="494"/>
      <c r="BP51" s="494"/>
      <c r="BQ51" s="494"/>
      <c r="BR51" s="494"/>
      <c r="BS51" s="494"/>
      <c r="BT51" s="494"/>
      <c r="BU51" s="494"/>
      <c r="BV51" s="494"/>
      <c r="BW51" s="494"/>
      <c r="BX51" s="458" t="s">
        <v>73</v>
      </c>
      <c r="BY51" s="459"/>
      <c r="BZ51" s="459"/>
      <c r="CA51" s="459"/>
      <c r="CB51" s="459"/>
      <c r="CC51" s="459"/>
      <c r="CD51" s="459"/>
      <c r="CE51" s="460"/>
      <c r="CF51" s="461" t="s">
        <v>72</v>
      </c>
      <c r="CG51" s="459"/>
      <c r="CH51" s="459"/>
      <c r="CI51" s="459"/>
      <c r="CJ51" s="459"/>
      <c r="CK51" s="459"/>
      <c r="CL51" s="459"/>
      <c r="CM51" s="459"/>
      <c r="CN51" s="459"/>
      <c r="CO51" s="459"/>
      <c r="CP51" s="459"/>
      <c r="CQ51" s="459"/>
      <c r="CR51" s="460"/>
      <c r="CS51" s="461" t="s">
        <v>313</v>
      </c>
      <c r="CT51" s="459"/>
      <c r="CU51" s="459"/>
      <c r="CV51" s="459"/>
      <c r="CW51" s="459"/>
      <c r="CX51" s="459"/>
      <c r="CY51" s="459"/>
      <c r="CZ51" s="459"/>
      <c r="DA51" s="459"/>
      <c r="DB51" s="459"/>
      <c r="DC51" s="459"/>
      <c r="DD51" s="459"/>
      <c r="DE51" s="460"/>
      <c r="DF51" s="454"/>
      <c r="DG51" s="455"/>
      <c r="DH51" s="455"/>
      <c r="DI51" s="455"/>
      <c r="DJ51" s="455"/>
      <c r="DK51" s="455"/>
      <c r="DL51" s="455"/>
      <c r="DM51" s="455"/>
      <c r="DN51" s="455"/>
      <c r="DO51" s="455"/>
      <c r="DP51" s="455"/>
      <c r="DQ51" s="455"/>
      <c r="DR51" s="456"/>
      <c r="DS51" s="454"/>
      <c r="DT51" s="455"/>
      <c r="DU51" s="455"/>
      <c r="DV51" s="455"/>
      <c r="DW51" s="455"/>
      <c r="DX51" s="455"/>
      <c r="DY51" s="455"/>
      <c r="DZ51" s="455"/>
      <c r="EA51" s="455"/>
      <c r="EB51" s="455"/>
      <c r="EC51" s="455"/>
      <c r="ED51" s="455"/>
      <c r="EE51" s="456"/>
      <c r="EF51" s="454"/>
      <c r="EG51" s="455"/>
      <c r="EH51" s="455"/>
      <c r="EI51" s="455"/>
      <c r="EJ51" s="455"/>
      <c r="EK51" s="455"/>
      <c r="EL51" s="455"/>
      <c r="EM51" s="455"/>
      <c r="EN51" s="455"/>
      <c r="EO51" s="455"/>
      <c r="EP51" s="455"/>
      <c r="EQ51" s="455"/>
      <c r="ER51" s="456"/>
      <c r="ES51" s="454"/>
      <c r="ET51" s="455"/>
      <c r="EU51" s="455"/>
      <c r="EV51" s="455"/>
      <c r="EW51" s="455"/>
      <c r="EX51" s="455"/>
      <c r="EY51" s="455"/>
      <c r="EZ51" s="455"/>
      <c r="FA51" s="455"/>
      <c r="FB51" s="455"/>
      <c r="FC51" s="455"/>
      <c r="FD51" s="455"/>
      <c r="FE51" s="457"/>
      <c r="GE51" s="22">
        <v>34401</v>
      </c>
      <c r="GF51" s="286">
        <v>25000</v>
      </c>
      <c r="GG51" s="286"/>
      <c r="GH51" s="286"/>
      <c r="GI51" s="287">
        <f>48385.89-1805.02</f>
        <v>46580.87</v>
      </c>
      <c r="GJ51" s="288"/>
    </row>
    <row r="52" spans="1:192" ht="17.25" customHeight="1">
      <c r="A52" s="399" t="s">
        <v>312</v>
      </c>
      <c r="B52" s="399"/>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399"/>
      <c r="BH52" s="399"/>
      <c r="BI52" s="399"/>
      <c r="BJ52" s="399"/>
      <c r="BK52" s="399"/>
      <c r="BL52" s="399"/>
      <c r="BM52" s="399"/>
      <c r="BN52" s="399"/>
      <c r="BO52" s="399"/>
      <c r="BP52" s="399"/>
      <c r="BQ52" s="399"/>
      <c r="BR52" s="399"/>
      <c r="BS52" s="399"/>
      <c r="BT52" s="399"/>
      <c r="BU52" s="399"/>
      <c r="BV52" s="399"/>
      <c r="BW52" s="400"/>
      <c r="BX52" s="426"/>
      <c r="BY52" s="427"/>
      <c r="BZ52" s="427"/>
      <c r="CA52" s="427"/>
      <c r="CB52" s="427"/>
      <c r="CC52" s="427"/>
      <c r="CD52" s="427"/>
      <c r="CE52" s="428"/>
      <c r="CF52" s="429"/>
      <c r="CG52" s="427"/>
      <c r="CH52" s="427"/>
      <c r="CI52" s="427"/>
      <c r="CJ52" s="427"/>
      <c r="CK52" s="427"/>
      <c r="CL52" s="427"/>
      <c r="CM52" s="427"/>
      <c r="CN52" s="427"/>
      <c r="CO52" s="427"/>
      <c r="CP52" s="427"/>
      <c r="CQ52" s="427"/>
      <c r="CR52" s="428"/>
      <c r="CS52" s="429"/>
      <c r="CT52" s="427"/>
      <c r="CU52" s="427"/>
      <c r="CV52" s="427"/>
      <c r="CW52" s="427"/>
      <c r="CX52" s="427"/>
      <c r="CY52" s="427"/>
      <c r="CZ52" s="427"/>
      <c r="DA52" s="427"/>
      <c r="DB52" s="427"/>
      <c r="DC52" s="427"/>
      <c r="DD52" s="427"/>
      <c r="DE52" s="428"/>
      <c r="DF52" s="441"/>
      <c r="DG52" s="433"/>
      <c r="DH52" s="433"/>
      <c r="DI52" s="433"/>
      <c r="DJ52" s="433"/>
      <c r="DK52" s="433"/>
      <c r="DL52" s="433"/>
      <c r="DM52" s="433"/>
      <c r="DN52" s="433"/>
      <c r="DO52" s="433"/>
      <c r="DP52" s="433"/>
      <c r="DQ52" s="433"/>
      <c r="DR52" s="434"/>
      <c r="DS52" s="441"/>
      <c r="DT52" s="433"/>
      <c r="DU52" s="433"/>
      <c r="DV52" s="433"/>
      <c r="DW52" s="433"/>
      <c r="DX52" s="433"/>
      <c r="DY52" s="433"/>
      <c r="DZ52" s="433"/>
      <c r="EA52" s="433"/>
      <c r="EB52" s="433"/>
      <c r="EC52" s="433"/>
      <c r="ED52" s="433"/>
      <c r="EE52" s="434"/>
      <c r="EF52" s="441"/>
      <c r="EG52" s="433"/>
      <c r="EH52" s="433"/>
      <c r="EI52" s="433"/>
      <c r="EJ52" s="433"/>
      <c r="EK52" s="433"/>
      <c r="EL52" s="433"/>
      <c r="EM52" s="433"/>
      <c r="EN52" s="433"/>
      <c r="EO52" s="433"/>
      <c r="EP52" s="433"/>
      <c r="EQ52" s="433"/>
      <c r="ER52" s="434"/>
      <c r="ES52" s="441"/>
      <c r="ET52" s="433"/>
      <c r="EU52" s="433"/>
      <c r="EV52" s="433"/>
      <c r="EW52" s="433"/>
      <c r="EX52" s="433"/>
      <c r="EY52" s="433"/>
      <c r="EZ52" s="433"/>
      <c r="FA52" s="433"/>
      <c r="FB52" s="433"/>
      <c r="FC52" s="433"/>
      <c r="FD52" s="433"/>
      <c r="FE52" s="442"/>
      <c r="GE52" s="22">
        <v>34501</v>
      </c>
      <c r="GF52" s="286"/>
      <c r="GG52" s="286"/>
      <c r="GH52" s="286"/>
      <c r="GI52" s="287"/>
      <c r="GJ52" s="288"/>
    </row>
    <row r="53" spans="1:192" ht="13.5" customHeight="1">
      <c r="A53" s="398"/>
      <c r="B53" s="399"/>
      <c r="C53" s="399"/>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c r="AL53" s="399"/>
      <c r="AM53" s="399"/>
      <c r="AN53" s="399"/>
      <c r="AO53" s="399"/>
      <c r="AP53" s="399"/>
      <c r="AQ53" s="399"/>
      <c r="AR53" s="399"/>
      <c r="AS53" s="399"/>
      <c r="AT53" s="399"/>
      <c r="AU53" s="399"/>
      <c r="AV53" s="399"/>
      <c r="AW53" s="399"/>
      <c r="AX53" s="399"/>
      <c r="AY53" s="399"/>
      <c r="AZ53" s="399"/>
      <c r="BA53" s="399"/>
      <c r="BB53" s="399"/>
      <c r="BC53" s="399"/>
      <c r="BD53" s="399"/>
      <c r="BE53" s="399"/>
      <c r="BF53" s="399"/>
      <c r="BG53" s="399"/>
      <c r="BH53" s="399"/>
      <c r="BI53" s="399"/>
      <c r="BJ53" s="399"/>
      <c r="BK53" s="399"/>
      <c r="BL53" s="399"/>
      <c r="BM53" s="399"/>
      <c r="BN53" s="399"/>
      <c r="BO53" s="399"/>
      <c r="BP53" s="399"/>
      <c r="BQ53" s="399"/>
      <c r="BR53" s="399"/>
      <c r="BS53" s="399"/>
      <c r="BT53" s="399"/>
      <c r="BU53" s="399"/>
      <c r="BV53" s="399"/>
      <c r="BW53" s="400"/>
      <c r="BX53" s="401" t="s">
        <v>75</v>
      </c>
      <c r="BY53" s="402"/>
      <c r="BZ53" s="402"/>
      <c r="CA53" s="402"/>
      <c r="CB53" s="402"/>
      <c r="CC53" s="402"/>
      <c r="CD53" s="402"/>
      <c r="CE53" s="403"/>
      <c r="CF53" s="404" t="s">
        <v>72</v>
      </c>
      <c r="CG53" s="402"/>
      <c r="CH53" s="402"/>
      <c r="CI53" s="402"/>
      <c r="CJ53" s="402"/>
      <c r="CK53" s="402"/>
      <c r="CL53" s="402"/>
      <c r="CM53" s="402"/>
      <c r="CN53" s="402"/>
      <c r="CO53" s="402"/>
      <c r="CP53" s="402"/>
      <c r="CQ53" s="402"/>
      <c r="CR53" s="403"/>
      <c r="CS53" s="404"/>
      <c r="CT53" s="402"/>
      <c r="CU53" s="402"/>
      <c r="CV53" s="402"/>
      <c r="CW53" s="402"/>
      <c r="CX53" s="402"/>
      <c r="CY53" s="402"/>
      <c r="CZ53" s="402"/>
      <c r="DA53" s="402"/>
      <c r="DB53" s="402"/>
      <c r="DC53" s="402"/>
      <c r="DD53" s="402"/>
      <c r="DE53" s="403"/>
      <c r="DF53" s="394"/>
      <c r="DG53" s="395"/>
      <c r="DH53" s="395"/>
      <c r="DI53" s="395"/>
      <c r="DJ53" s="395"/>
      <c r="DK53" s="395"/>
      <c r="DL53" s="395"/>
      <c r="DM53" s="395"/>
      <c r="DN53" s="395"/>
      <c r="DO53" s="395"/>
      <c r="DP53" s="395"/>
      <c r="DQ53" s="395"/>
      <c r="DR53" s="396"/>
      <c r="DS53" s="394"/>
      <c r="DT53" s="395"/>
      <c r="DU53" s="395"/>
      <c r="DV53" s="395"/>
      <c r="DW53" s="395"/>
      <c r="DX53" s="395"/>
      <c r="DY53" s="395"/>
      <c r="DZ53" s="395"/>
      <c r="EA53" s="395"/>
      <c r="EB53" s="395"/>
      <c r="EC53" s="395"/>
      <c r="ED53" s="395"/>
      <c r="EE53" s="396"/>
      <c r="EF53" s="394"/>
      <c r="EG53" s="395"/>
      <c r="EH53" s="395"/>
      <c r="EI53" s="395"/>
      <c r="EJ53" s="395"/>
      <c r="EK53" s="395"/>
      <c r="EL53" s="395"/>
      <c r="EM53" s="395"/>
      <c r="EN53" s="395"/>
      <c r="EO53" s="395"/>
      <c r="EP53" s="395"/>
      <c r="EQ53" s="395"/>
      <c r="ER53" s="396"/>
      <c r="ES53" s="394"/>
      <c r="ET53" s="395"/>
      <c r="EU53" s="395"/>
      <c r="EV53" s="395"/>
      <c r="EW53" s="395"/>
      <c r="EX53" s="395"/>
      <c r="EY53" s="395"/>
      <c r="EZ53" s="395"/>
      <c r="FA53" s="395"/>
      <c r="FB53" s="395"/>
      <c r="FC53" s="395"/>
      <c r="FD53" s="395"/>
      <c r="FE53" s="397"/>
      <c r="GE53" s="22">
        <v>34601</v>
      </c>
      <c r="GF53" s="286">
        <f>152100+25000</f>
        <v>177100</v>
      </c>
      <c r="GG53" s="286"/>
      <c r="GH53" s="286">
        <v>233300</v>
      </c>
      <c r="GI53" s="287">
        <f>100000-50000</f>
        <v>50000</v>
      </c>
      <c r="GJ53" s="288"/>
    </row>
    <row r="54" spans="1:192" ht="24.75" customHeight="1">
      <c r="A54" s="491" t="s">
        <v>76</v>
      </c>
      <c r="B54" s="492"/>
      <c r="C54" s="492"/>
      <c r="D54" s="492"/>
      <c r="E54" s="492"/>
      <c r="F54" s="492"/>
      <c r="G54" s="492"/>
      <c r="H54" s="492"/>
      <c r="I54" s="492"/>
      <c r="J54" s="492"/>
      <c r="K54" s="492"/>
      <c r="L54" s="492"/>
      <c r="M54" s="492"/>
      <c r="N54" s="492"/>
      <c r="O54" s="492"/>
      <c r="P54" s="492"/>
      <c r="Q54" s="492"/>
      <c r="R54" s="492"/>
      <c r="S54" s="492"/>
      <c r="T54" s="492"/>
      <c r="U54" s="492"/>
      <c r="V54" s="492"/>
      <c r="W54" s="492"/>
      <c r="X54" s="492"/>
      <c r="Y54" s="492"/>
      <c r="Z54" s="492"/>
      <c r="AA54" s="492"/>
      <c r="AB54" s="492"/>
      <c r="AC54" s="492"/>
      <c r="AD54" s="492"/>
      <c r="AE54" s="492"/>
      <c r="AF54" s="492"/>
      <c r="AG54" s="492"/>
      <c r="AH54" s="492"/>
      <c r="AI54" s="492"/>
      <c r="AJ54" s="492"/>
      <c r="AK54" s="492"/>
      <c r="AL54" s="492"/>
      <c r="AM54" s="492"/>
      <c r="AN54" s="492"/>
      <c r="AO54" s="492"/>
      <c r="AP54" s="492"/>
      <c r="AQ54" s="492"/>
      <c r="AR54" s="492"/>
      <c r="AS54" s="492"/>
      <c r="AT54" s="492"/>
      <c r="AU54" s="492"/>
      <c r="AV54" s="492"/>
      <c r="AW54" s="492"/>
      <c r="AX54" s="492"/>
      <c r="AY54" s="492"/>
      <c r="AZ54" s="492"/>
      <c r="BA54" s="492"/>
      <c r="BB54" s="492"/>
      <c r="BC54" s="492"/>
      <c r="BD54" s="492"/>
      <c r="BE54" s="492"/>
      <c r="BF54" s="492"/>
      <c r="BG54" s="492"/>
      <c r="BH54" s="492"/>
      <c r="BI54" s="492"/>
      <c r="BJ54" s="492"/>
      <c r="BK54" s="492"/>
      <c r="BL54" s="492"/>
      <c r="BM54" s="492"/>
      <c r="BN54" s="492"/>
      <c r="BO54" s="492"/>
      <c r="BP54" s="492"/>
      <c r="BQ54" s="492"/>
      <c r="BR54" s="492"/>
      <c r="BS54" s="492"/>
      <c r="BT54" s="492"/>
      <c r="BU54" s="492"/>
      <c r="BV54" s="492"/>
      <c r="BW54" s="493"/>
      <c r="BX54" s="401" t="s">
        <v>77</v>
      </c>
      <c r="BY54" s="402"/>
      <c r="BZ54" s="402"/>
      <c r="CA54" s="402"/>
      <c r="CB54" s="402"/>
      <c r="CC54" s="402"/>
      <c r="CD54" s="402"/>
      <c r="CE54" s="403"/>
      <c r="CF54" s="404" t="s">
        <v>145</v>
      </c>
      <c r="CG54" s="402"/>
      <c r="CH54" s="402"/>
      <c r="CI54" s="402"/>
      <c r="CJ54" s="402"/>
      <c r="CK54" s="402"/>
      <c r="CL54" s="402"/>
      <c r="CM54" s="402"/>
      <c r="CN54" s="402"/>
      <c r="CO54" s="402"/>
      <c r="CP54" s="402"/>
      <c r="CQ54" s="402"/>
      <c r="CR54" s="403"/>
      <c r="CS54" s="404"/>
      <c r="CT54" s="402"/>
      <c r="CU54" s="402"/>
      <c r="CV54" s="402"/>
      <c r="CW54" s="402"/>
      <c r="CX54" s="402"/>
      <c r="CY54" s="402"/>
      <c r="CZ54" s="402"/>
      <c r="DA54" s="402"/>
      <c r="DB54" s="402"/>
      <c r="DC54" s="402"/>
      <c r="DD54" s="402"/>
      <c r="DE54" s="403"/>
      <c r="DF54" s="394"/>
      <c r="DG54" s="395"/>
      <c r="DH54" s="395"/>
      <c r="DI54" s="395"/>
      <c r="DJ54" s="395"/>
      <c r="DK54" s="395"/>
      <c r="DL54" s="395"/>
      <c r="DM54" s="395"/>
      <c r="DN54" s="395"/>
      <c r="DO54" s="395"/>
      <c r="DP54" s="395"/>
      <c r="DQ54" s="395"/>
      <c r="DR54" s="396"/>
      <c r="DS54" s="394"/>
      <c r="DT54" s="395"/>
      <c r="DU54" s="395"/>
      <c r="DV54" s="395"/>
      <c r="DW54" s="395"/>
      <c r="DX54" s="395"/>
      <c r="DY54" s="395"/>
      <c r="DZ54" s="395"/>
      <c r="EA54" s="395"/>
      <c r="EB54" s="395"/>
      <c r="EC54" s="395"/>
      <c r="ED54" s="395"/>
      <c r="EE54" s="396"/>
      <c r="EF54" s="394"/>
      <c r="EG54" s="395"/>
      <c r="EH54" s="395"/>
      <c r="EI54" s="395"/>
      <c r="EJ54" s="395"/>
      <c r="EK54" s="395"/>
      <c r="EL54" s="395"/>
      <c r="EM54" s="395"/>
      <c r="EN54" s="395"/>
      <c r="EO54" s="395"/>
      <c r="EP54" s="395"/>
      <c r="EQ54" s="395"/>
      <c r="ER54" s="396"/>
      <c r="ES54" s="394"/>
      <c r="ET54" s="395"/>
      <c r="EU54" s="395"/>
      <c r="EV54" s="395"/>
      <c r="EW54" s="395"/>
      <c r="EX54" s="395"/>
      <c r="EY54" s="395"/>
      <c r="EZ54" s="395"/>
      <c r="FA54" s="395"/>
      <c r="FB54" s="395"/>
      <c r="FC54" s="395"/>
      <c r="FD54" s="395"/>
      <c r="FE54" s="397"/>
      <c r="GE54" s="22">
        <v>35301</v>
      </c>
      <c r="GF54" s="286"/>
      <c r="GG54" s="286"/>
      <c r="GH54" s="286"/>
      <c r="GI54" s="287"/>
      <c r="GJ54" s="288"/>
    </row>
    <row r="55" spans="1:192" ht="16.5" customHeight="1">
      <c r="A55" s="494" t="s">
        <v>55</v>
      </c>
      <c r="B55" s="494"/>
      <c r="C55" s="494"/>
      <c r="D55" s="494"/>
      <c r="E55" s="494"/>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494"/>
      <c r="AI55" s="494"/>
      <c r="AJ55" s="494"/>
      <c r="AK55" s="494"/>
      <c r="AL55" s="494"/>
      <c r="AM55" s="494"/>
      <c r="AN55" s="494"/>
      <c r="AO55" s="494"/>
      <c r="AP55" s="494"/>
      <c r="AQ55" s="494"/>
      <c r="AR55" s="494"/>
      <c r="AS55" s="494"/>
      <c r="AT55" s="494"/>
      <c r="AU55" s="494"/>
      <c r="AV55" s="494"/>
      <c r="AW55" s="494"/>
      <c r="AX55" s="494"/>
      <c r="AY55" s="494"/>
      <c r="AZ55" s="494"/>
      <c r="BA55" s="494"/>
      <c r="BB55" s="494"/>
      <c r="BC55" s="494"/>
      <c r="BD55" s="494"/>
      <c r="BE55" s="494"/>
      <c r="BF55" s="494"/>
      <c r="BG55" s="494"/>
      <c r="BH55" s="494"/>
      <c r="BI55" s="494"/>
      <c r="BJ55" s="494"/>
      <c r="BK55" s="494"/>
      <c r="BL55" s="494"/>
      <c r="BM55" s="494"/>
      <c r="BN55" s="494"/>
      <c r="BO55" s="494"/>
      <c r="BP55" s="494"/>
      <c r="BQ55" s="494"/>
      <c r="BR55" s="494"/>
      <c r="BS55" s="494"/>
      <c r="BT55" s="494"/>
      <c r="BU55" s="494"/>
      <c r="BV55" s="494"/>
      <c r="BW55" s="494"/>
      <c r="BX55" s="458" t="s">
        <v>270</v>
      </c>
      <c r="BY55" s="459"/>
      <c r="BZ55" s="459"/>
      <c r="CA55" s="459"/>
      <c r="CB55" s="459"/>
      <c r="CC55" s="459"/>
      <c r="CD55" s="459"/>
      <c r="CE55" s="460"/>
      <c r="CF55" s="404"/>
      <c r="CG55" s="402"/>
      <c r="CH55" s="402"/>
      <c r="CI55" s="402"/>
      <c r="CJ55" s="402"/>
      <c r="CK55" s="402"/>
      <c r="CL55" s="402"/>
      <c r="CM55" s="402"/>
      <c r="CN55" s="402"/>
      <c r="CO55" s="402"/>
      <c r="CP55" s="402"/>
      <c r="CQ55" s="402"/>
      <c r="CR55" s="403"/>
      <c r="CS55" s="404"/>
      <c r="CT55" s="402"/>
      <c r="CU55" s="402"/>
      <c r="CV55" s="402"/>
      <c r="CW55" s="402"/>
      <c r="CX55" s="402"/>
      <c r="CY55" s="402"/>
      <c r="CZ55" s="402"/>
      <c r="DA55" s="402"/>
      <c r="DB55" s="402"/>
      <c r="DC55" s="402"/>
      <c r="DD55" s="402"/>
      <c r="DE55" s="403"/>
      <c r="DF55" s="454"/>
      <c r="DG55" s="455"/>
      <c r="DH55" s="455"/>
      <c r="DI55" s="455"/>
      <c r="DJ55" s="455"/>
      <c r="DK55" s="455"/>
      <c r="DL55" s="455"/>
      <c r="DM55" s="455"/>
      <c r="DN55" s="455"/>
      <c r="DO55" s="455"/>
      <c r="DP55" s="455"/>
      <c r="DQ55" s="455"/>
      <c r="DR55" s="456"/>
      <c r="DS55" s="454"/>
      <c r="DT55" s="455"/>
      <c r="DU55" s="455"/>
      <c r="DV55" s="455"/>
      <c r="DW55" s="455"/>
      <c r="DX55" s="455"/>
      <c r="DY55" s="455"/>
      <c r="DZ55" s="455"/>
      <c r="EA55" s="455"/>
      <c r="EB55" s="455"/>
      <c r="EC55" s="455"/>
      <c r="ED55" s="455"/>
      <c r="EE55" s="456"/>
      <c r="EF55" s="454"/>
      <c r="EG55" s="455"/>
      <c r="EH55" s="455"/>
      <c r="EI55" s="455"/>
      <c r="EJ55" s="455"/>
      <c r="EK55" s="455"/>
      <c r="EL55" s="455"/>
      <c r="EM55" s="455"/>
      <c r="EN55" s="455"/>
      <c r="EO55" s="455"/>
      <c r="EP55" s="455"/>
      <c r="EQ55" s="455"/>
      <c r="ER55" s="456"/>
      <c r="ES55" s="454"/>
      <c r="ET55" s="455"/>
      <c r="EU55" s="455"/>
      <c r="EV55" s="455"/>
      <c r="EW55" s="455"/>
      <c r="EX55" s="455"/>
      <c r="EY55" s="455"/>
      <c r="EZ55" s="455"/>
      <c r="FA55" s="455"/>
      <c r="FB55" s="455"/>
      <c r="FC55" s="455"/>
      <c r="FD55" s="455"/>
      <c r="FE55" s="457"/>
      <c r="GE55" s="22" t="s">
        <v>323</v>
      </c>
      <c r="GF55" s="289">
        <f>SUM(GF11:GF54)</f>
        <v>60700700</v>
      </c>
      <c r="GG55" s="289">
        <f>SUM(GG11:GG54)</f>
        <v>3733000</v>
      </c>
      <c r="GH55" s="289">
        <f>SUM(GH11:GH53)</f>
        <v>3487300</v>
      </c>
      <c r="GI55" s="287">
        <f>SUM(GI11:GI54)</f>
        <v>1225077.67</v>
      </c>
      <c r="GJ55" s="287">
        <f>SUM(GJ11:GJ54)</f>
        <v>0</v>
      </c>
    </row>
    <row r="56" spans="1:192" ht="27" customHeight="1">
      <c r="A56" s="398"/>
      <c r="B56" s="399"/>
      <c r="C56" s="399"/>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399"/>
      <c r="AL56" s="399"/>
      <c r="AM56" s="399"/>
      <c r="AN56" s="399"/>
      <c r="AO56" s="399"/>
      <c r="AP56" s="399"/>
      <c r="AQ56" s="399"/>
      <c r="AR56" s="399"/>
      <c r="AS56" s="399"/>
      <c r="AT56" s="399"/>
      <c r="AU56" s="399"/>
      <c r="AV56" s="399"/>
      <c r="AW56" s="399"/>
      <c r="AX56" s="399"/>
      <c r="AY56" s="399"/>
      <c r="AZ56" s="399"/>
      <c r="BA56" s="399"/>
      <c r="BB56" s="399"/>
      <c r="BC56" s="399"/>
      <c r="BD56" s="399"/>
      <c r="BE56" s="399"/>
      <c r="BF56" s="399"/>
      <c r="BG56" s="399"/>
      <c r="BH56" s="399"/>
      <c r="BI56" s="399"/>
      <c r="BJ56" s="399"/>
      <c r="BK56" s="399"/>
      <c r="BL56" s="399"/>
      <c r="BM56" s="399"/>
      <c r="BN56" s="399"/>
      <c r="BO56" s="399"/>
      <c r="BP56" s="399"/>
      <c r="BQ56" s="399"/>
      <c r="BR56" s="399"/>
      <c r="BS56" s="399"/>
      <c r="BT56" s="399"/>
      <c r="BU56" s="399"/>
      <c r="BV56" s="399"/>
      <c r="BW56" s="400"/>
      <c r="BX56" s="401"/>
      <c r="BY56" s="402"/>
      <c r="BZ56" s="402"/>
      <c r="CA56" s="402"/>
      <c r="CB56" s="402"/>
      <c r="CC56" s="402"/>
      <c r="CD56" s="402"/>
      <c r="CE56" s="403"/>
      <c r="CF56" s="404"/>
      <c r="CG56" s="402"/>
      <c r="CH56" s="402"/>
      <c r="CI56" s="402"/>
      <c r="CJ56" s="402"/>
      <c r="CK56" s="402"/>
      <c r="CL56" s="402"/>
      <c r="CM56" s="402"/>
      <c r="CN56" s="402"/>
      <c r="CO56" s="402"/>
      <c r="CP56" s="402"/>
      <c r="CQ56" s="402"/>
      <c r="CR56" s="403"/>
      <c r="CS56" s="404"/>
      <c r="CT56" s="402"/>
      <c r="CU56" s="402"/>
      <c r="CV56" s="402"/>
      <c r="CW56" s="402"/>
      <c r="CX56" s="402"/>
      <c r="CY56" s="402"/>
      <c r="CZ56" s="402"/>
      <c r="DA56" s="402"/>
      <c r="DB56" s="402"/>
      <c r="DC56" s="402"/>
      <c r="DD56" s="402"/>
      <c r="DE56" s="403"/>
      <c r="DF56" s="394"/>
      <c r="DG56" s="395"/>
      <c r="DH56" s="395"/>
      <c r="DI56" s="395"/>
      <c r="DJ56" s="395"/>
      <c r="DK56" s="395"/>
      <c r="DL56" s="395"/>
      <c r="DM56" s="395"/>
      <c r="DN56" s="395"/>
      <c r="DO56" s="395"/>
      <c r="DP56" s="395"/>
      <c r="DQ56" s="395"/>
      <c r="DR56" s="396"/>
      <c r="DS56" s="394"/>
      <c r="DT56" s="395"/>
      <c r="DU56" s="395"/>
      <c r="DV56" s="395"/>
      <c r="DW56" s="395"/>
      <c r="DX56" s="395"/>
      <c r="DY56" s="395"/>
      <c r="DZ56" s="395"/>
      <c r="EA56" s="395"/>
      <c r="EB56" s="395"/>
      <c r="EC56" s="395"/>
      <c r="ED56" s="395"/>
      <c r="EE56" s="396"/>
      <c r="EF56" s="394"/>
      <c r="EG56" s="395"/>
      <c r="EH56" s="395"/>
      <c r="EI56" s="395"/>
      <c r="EJ56" s="395"/>
      <c r="EK56" s="395"/>
      <c r="EL56" s="395"/>
      <c r="EM56" s="395"/>
      <c r="EN56" s="395"/>
      <c r="EO56" s="395"/>
      <c r="EP56" s="395"/>
      <c r="EQ56" s="395"/>
      <c r="ER56" s="396"/>
      <c r="ES56" s="394"/>
      <c r="ET56" s="395"/>
      <c r="EU56" s="395"/>
      <c r="EV56" s="395"/>
      <c r="EW56" s="395"/>
      <c r="EX56" s="395"/>
      <c r="EY56" s="395"/>
      <c r="EZ56" s="395"/>
      <c r="FA56" s="395"/>
      <c r="FB56" s="395"/>
      <c r="FC56" s="395"/>
      <c r="FD56" s="395"/>
      <c r="FE56" s="397"/>
      <c r="GI56" s="131"/>
      <c r="GJ56" s="131"/>
    </row>
    <row r="57" spans="1:188" ht="21.75" customHeight="1">
      <c r="A57" s="491" t="s">
        <v>78</v>
      </c>
      <c r="B57" s="492"/>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2"/>
      <c r="AI57" s="492"/>
      <c r="AJ57" s="492"/>
      <c r="AK57" s="492"/>
      <c r="AL57" s="492"/>
      <c r="AM57" s="492"/>
      <c r="AN57" s="492"/>
      <c r="AO57" s="492"/>
      <c r="AP57" s="492"/>
      <c r="AQ57" s="492"/>
      <c r="AR57" s="492"/>
      <c r="AS57" s="492"/>
      <c r="AT57" s="492"/>
      <c r="AU57" s="492"/>
      <c r="AV57" s="492"/>
      <c r="AW57" s="492"/>
      <c r="AX57" s="492"/>
      <c r="AY57" s="492"/>
      <c r="AZ57" s="492"/>
      <c r="BA57" s="492"/>
      <c r="BB57" s="492"/>
      <c r="BC57" s="492"/>
      <c r="BD57" s="492"/>
      <c r="BE57" s="492"/>
      <c r="BF57" s="492"/>
      <c r="BG57" s="492"/>
      <c r="BH57" s="492"/>
      <c r="BI57" s="492"/>
      <c r="BJ57" s="492"/>
      <c r="BK57" s="492"/>
      <c r="BL57" s="492"/>
      <c r="BM57" s="492"/>
      <c r="BN57" s="492"/>
      <c r="BO57" s="492"/>
      <c r="BP57" s="492"/>
      <c r="BQ57" s="492"/>
      <c r="BR57" s="492"/>
      <c r="BS57" s="492"/>
      <c r="BT57" s="492"/>
      <c r="BU57" s="492"/>
      <c r="BV57" s="492"/>
      <c r="BW57" s="493"/>
      <c r="BX57" s="401" t="s">
        <v>79</v>
      </c>
      <c r="BY57" s="402"/>
      <c r="BZ57" s="402"/>
      <c r="CA57" s="402"/>
      <c r="CB57" s="402"/>
      <c r="CC57" s="402"/>
      <c r="CD57" s="402"/>
      <c r="CE57" s="403"/>
      <c r="CF57" s="404" t="s">
        <v>47</v>
      </c>
      <c r="CG57" s="402"/>
      <c r="CH57" s="402"/>
      <c r="CI57" s="402"/>
      <c r="CJ57" s="402"/>
      <c r="CK57" s="402"/>
      <c r="CL57" s="402"/>
      <c r="CM57" s="402"/>
      <c r="CN57" s="402"/>
      <c r="CO57" s="402"/>
      <c r="CP57" s="402"/>
      <c r="CQ57" s="402"/>
      <c r="CR57" s="403"/>
      <c r="CS57" s="404"/>
      <c r="CT57" s="402"/>
      <c r="CU57" s="402"/>
      <c r="CV57" s="402"/>
      <c r="CW57" s="402"/>
      <c r="CX57" s="402"/>
      <c r="CY57" s="402"/>
      <c r="CZ57" s="402"/>
      <c r="DA57" s="402"/>
      <c r="DB57" s="402"/>
      <c r="DC57" s="402"/>
      <c r="DD57" s="402"/>
      <c r="DE57" s="403"/>
      <c r="DF57" s="394"/>
      <c r="DG57" s="395"/>
      <c r="DH57" s="395"/>
      <c r="DI57" s="395"/>
      <c r="DJ57" s="395"/>
      <c r="DK57" s="395"/>
      <c r="DL57" s="395"/>
      <c r="DM57" s="395"/>
      <c r="DN57" s="395"/>
      <c r="DO57" s="395"/>
      <c r="DP57" s="395"/>
      <c r="DQ57" s="395"/>
      <c r="DR57" s="396"/>
      <c r="DS57" s="394"/>
      <c r="DT57" s="395"/>
      <c r="DU57" s="395"/>
      <c r="DV57" s="395"/>
      <c r="DW57" s="395"/>
      <c r="DX57" s="395"/>
      <c r="DY57" s="395"/>
      <c r="DZ57" s="395"/>
      <c r="EA57" s="395"/>
      <c r="EB57" s="395"/>
      <c r="EC57" s="395"/>
      <c r="ED57" s="395"/>
      <c r="EE57" s="396"/>
      <c r="EF57" s="394"/>
      <c r="EG57" s="395"/>
      <c r="EH57" s="395"/>
      <c r="EI57" s="395"/>
      <c r="EJ57" s="395"/>
      <c r="EK57" s="395"/>
      <c r="EL57" s="395"/>
      <c r="EM57" s="395"/>
      <c r="EN57" s="395"/>
      <c r="EO57" s="395"/>
      <c r="EP57" s="395"/>
      <c r="EQ57" s="395"/>
      <c r="ER57" s="396"/>
      <c r="ES57" s="394"/>
      <c r="ET57" s="395"/>
      <c r="EU57" s="395"/>
      <c r="EV57" s="395"/>
      <c r="EW57" s="395"/>
      <c r="EX57" s="395"/>
      <c r="EY57" s="395"/>
      <c r="EZ57" s="395"/>
      <c r="FA57" s="395"/>
      <c r="FB57" s="395"/>
      <c r="FC57" s="395"/>
      <c r="FD57" s="395"/>
      <c r="FE57" s="397"/>
      <c r="GF57" s="25"/>
    </row>
    <row r="58" spans="1:191" ht="33.75" customHeight="1">
      <c r="A58" s="439" t="s">
        <v>80</v>
      </c>
      <c r="B58" s="440"/>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M58" s="440"/>
      <c r="AN58" s="440"/>
      <c r="AO58" s="440"/>
      <c r="AP58" s="440"/>
      <c r="AQ58" s="440"/>
      <c r="AR58" s="440"/>
      <c r="AS58" s="440"/>
      <c r="AT58" s="440"/>
      <c r="AU58" s="440"/>
      <c r="AV58" s="440"/>
      <c r="AW58" s="440"/>
      <c r="AX58" s="440"/>
      <c r="AY58" s="440"/>
      <c r="AZ58" s="440"/>
      <c r="BA58" s="440"/>
      <c r="BB58" s="440"/>
      <c r="BC58" s="440"/>
      <c r="BD58" s="440"/>
      <c r="BE58" s="440"/>
      <c r="BF58" s="440"/>
      <c r="BG58" s="440"/>
      <c r="BH58" s="440"/>
      <c r="BI58" s="440"/>
      <c r="BJ58" s="440"/>
      <c r="BK58" s="440"/>
      <c r="BL58" s="440"/>
      <c r="BM58" s="440"/>
      <c r="BN58" s="440"/>
      <c r="BO58" s="440"/>
      <c r="BP58" s="440"/>
      <c r="BQ58" s="440"/>
      <c r="BR58" s="440"/>
      <c r="BS58" s="440"/>
      <c r="BT58" s="440"/>
      <c r="BU58" s="440"/>
      <c r="BV58" s="440"/>
      <c r="BW58" s="440"/>
      <c r="BX58" s="401" t="s">
        <v>81</v>
      </c>
      <c r="BY58" s="402"/>
      <c r="BZ58" s="402"/>
      <c r="CA58" s="402"/>
      <c r="CB58" s="402"/>
      <c r="CC58" s="402"/>
      <c r="CD58" s="402"/>
      <c r="CE58" s="403"/>
      <c r="CF58" s="404" t="s">
        <v>82</v>
      </c>
      <c r="CG58" s="402"/>
      <c r="CH58" s="402"/>
      <c r="CI58" s="402"/>
      <c r="CJ58" s="402"/>
      <c r="CK58" s="402"/>
      <c r="CL58" s="402"/>
      <c r="CM58" s="402"/>
      <c r="CN58" s="402"/>
      <c r="CO58" s="402"/>
      <c r="CP58" s="402"/>
      <c r="CQ58" s="402"/>
      <c r="CR58" s="403"/>
      <c r="CS58" s="404"/>
      <c r="CT58" s="402"/>
      <c r="CU58" s="402"/>
      <c r="CV58" s="402"/>
      <c r="CW58" s="402"/>
      <c r="CX58" s="402"/>
      <c r="CY58" s="402"/>
      <c r="CZ58" s="402"/>
      <c r="DA58" s="402"/>
      <c r="DB58" s="402"/>
      <c r="DC58" s="402"/>
      <c r="DD58" s="402"/>
      <c r="DE58" s="403"/>
      <c r="DF58" s="394"/>
      <c r="DG58" s="395"/>
      <c r="DH58" s="395"/>
      <c r="DI58" s="395"/>
      <c r="DJ58" s="395"/>
      <c r="DK58" s="395"/>
      <c r="DL58" s="395"/>
      <c r="DM58" s="395"/>
      <c r="DN58" s="395"/>
      <c r="DO58" s="395"/>
      <c r="DP58" s="395"/>
      <c r="DQ58" s="395"/>
      <c r="DR58" s="396"/>
      <c r="DS58" s="394"/>
      <c r="DT58" s="395"/>
      <c r="DU58" s="395"/>
      <c r="DV58" s="395"/>
      <c r="DW58" s="395"/>
      <c r="DX58" s="395"/>
      <c r="DY58" s="395"/>
      <c r="DZ58" s="395"/>
      <c r="EA58" s="395"/>
      <c r="EB58" s="395"/>
      <c r="EC58" s="395"/>
      <c r="ED58" s="395"/>
      <c r="EE58" s="396"/>
      <c r="EF58" s="394"/>
      <c r="EG58" s="395"/>
      <c r="EH58" s="395"/>
      <c r="EI58" s="395"/>
      <c r="EJ58" s="395"/>
      <c r="EK58" s="395"/>
      <c r="EL58" s="395"/>
      <c r="EM58" s="395"/>
      <c r="EN58" s="395"/>
      <c r="EO58" s="395"/>
      <c r="EP58" s="395"/>
      <c r="EQ58" s="395"/>
      <c r="ER58" s="396"/>
      <c r="ES58" s="394" t="s">
        <v>47</v>
      </c>
      <c r="ET58" s="395"/>
      <c r="EU58" s="395"/>
      <c r="EV58" s="395"/>
      <c r="EW58" s="395"/>
      <c r="EX58" s="395"/>
      <c r="EY58" s="395"/>
      <c r="EZ58" s="395"/>
      <c r="FA58" s="395"/>
      <c r="FB58" s="395"/>
      <c r="FC58" s="395"/>
      <c r="FD58" s="395"/>
      <c r="FE58" s="397"/>
      <c r="GF58" s="25">
        <f>GF55+GG55+GH55</f>
        <v>67921000</v>
      </c>
      <c r="GI58" s="25"/>
    </row>
    <row r="59" spans="1:189" ht="10.5" customHeight="1">
      <c r="A59" s="398"/>
      <c r="B59" s="399"/>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c r="BH59" s="399"/>
      <c r="BI59" s="399"/>
      <c r="BJ59" s="399"/>
      <c r="BK59" s="399"/>
      <c r="BL59" s="399"/>
      <c r="BM59" s="399"/>
      <c r="BN59" s="399"/>
      <c r="BO59" s="399"/>
      <c r="BP59" s="399"/>
      <c r="BQ59" s="399"/>
      <c r="BR59" s="399"/>
      <c r="BS59" s="399"/>
      <c r="BT59" s="399"/>
      <c r="BU59" s="399"/>
      <c r="BV59" s="399"/>
      <c r="BW59" s="400"/>
      <c r="BX59" s="401"/>
      <c r="BY59" s="402"/>
      <c r="BZ59" s="402"/>
      <c r="CA59" s="402"/>
      <c r="CB59" s="402"/>
      <c r="CC59" s="402"/>
      <c r="CD59" s="402"/>
      <c r="CE59" s="403"/>
      <c r="CF59" s="404"/>
      <c r="CG59" s="402"/>
      <c r="CH59" s="402"/>
      <c r="CI59" s="402"/>
      <c r="CJ59" s="402"/>
      <c r="CK59" s="402"/>
      <c r="CL59" s="402"/>
      <c r="CM59" s="402"/>
      <c r="CN59" s="402"/>
      <c r="CO59" s="402"/>
      <c r="CP59" s="402"/>
      <c r="CQ59" s="402"/>
      <c r="CR59" s="403"/>
      <c r="CS59" s="404"/>
      <c r="CT59" s="402"/>
      <c r="CU59" s="402"/>
      <c r="CV59" s="402"/>
      <c r="CW59" s="402"/>
      <c r="CX59" s="402"/>
      <c r="CY59" s="402"/>
      <c r="CZ59" s="402"/>
      <c r="DA59" s="402"/>
      <c r="DB59" s="402"/>
      <c r="DC59" s="402"/>
      <c r="DD59" s="402"/>
      <c r="DE59" s="403"/>
      <c r="DF59" s="394"/>
      <c r="DG59" s="395"/>
      <c r="DH59" s="395"/>
      <c r="DI59" s="395"/>
      <c r="DJ59" s="395"/>
      <c r="DK59" s="395"/>
      <c r="DL59" s="395"/>
      <c r="DM59" s="395"/>
      <c r="DN59" s="395"/>
      <c r="DO59" s="395"/>
      <c r="DP59" s="395"/>
      <c r="DQ59" s="395"/>
      <c r="DR59" s="396"/>
      <c r="DS59" s="394"/>
      <c r="DT59" s="395"/>
      <c r="DU59" s="395"/>
      <c r="DV59" s="395"/>
      <c r="DW59" s="395"/>
      <c r="DX59" s="395"/>
      <c r="DY59" s="395"/>
      <c r="DZ59" s="395"/>
      <c r="EA59" s="395"/>
      <c r="EB59" s="395"/>
      <c r="EC59" s="395"/>
      <c r="ED59" s="395"/>
      <c r="EE59" s="396"/>
      <c r="EF59" s="394"/>
      <c r="EG59" s="395"/>
      <c r="EH59" s="395"/>
      <c r="EI59" s="395"/>
      <c r="EJ59" s="395"/>
      <c r="EK59" s="395"/>
      <c r="EL59" s="395"/>
      <c r="EM59" s="395"/>
      <c r="EN59" s="395"/>
      <c r="EO59" s="395"/>
      <c r="EP59" s="395"/>
      <c r="EQ59" s="395"/>
      <c r="ER59" s="396"/>
      <c r="ES59" s="394"/>
      <c r="ET59" s="395"/>
      <c r="EU59" s="395"/>
      <c r="EV59" s="395"/>
      <c r="EW59" s="395"/>
      <c r="EX59" s="395"/>
      <c r="EY59" s="395"/>
      <c r="EZ59" s="395"/>
      <c r="FA59" s="395"/>
      <c r="FB59" s="395"/>
      <c r="FC59" s="395"/>
      <c r="FD59" s="395"/>
      <c r="FE59" s="397"/>
      <c r="GF59" s="25">
        <v>64433700</v>
      </c>
      <c r="GG59" s="1" t="s">
        <v>509</v>
      </c>
    </row>
    <row r="60" spans="1:162" ht="17.25" customHeight="1">
      <c r="A60" s="419" t="s">
        <v>83</v>
      </c>
      <c r="B60" s="419"/>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9"/>
      <c r="AO60" s="419"/>
      <c r="AP60" s="419"/>
      <c r="AQ60" s="419"/>
      <c r="AR60" s="419"/>
      <c r="AS60" s="419"/>
      <c r="AT60" s="419"/>
      <c r="AU60" s="419"/>
      <c r="AV60" s="419"/>
      <c r="AW60" s="419"/>
      <c r="AX60" s="419"/>
      <c r="AY60" s="419"/>
      <c r="AZ60" s="419"/>
      <c r="BA60" s="419"/>
      <c r="BB60" s="419"/>
      <c r="BC60" s="419"/>
      <c r="BD60" s="419"/>
      <c r="BE60" s="419"/>
      <c r="BF60" s="419"/>
      <c r="BG60" s="419"/>
      <c r="BH60" s="419"/>
      <c r="BI60" s="419"/>
      <c r="BJ60" s="419"/>
      <c r="BK60" s="419"/>
      <c r="BL60" s="419"/>
      <c r="BM60" s="419"/>
      <c r="BN60" s="419"/>
      <c r="BO60" s="419"/>
      <c r="BP60" s="419"/>
      <c r="BQ60" s="419"/>
      <c r="BR60" s="419"/>
      <c r="BS60" s="419"/>
      <c r="BT60" s="419"/>
      <c r="BU60" s="419"/>
      <c r="BV60" s="419"/>
      <c r="BW60" s="419"/>
      <c r="BX60" s="420" t="s">
        <v>84</v>
      </c>
      <c r="BY60" s="421"/>
      <c r="BZ60" s="421"/>
      <c r="CA60" s="421"/>
      <c r="CB60" s="421"/>
      <c r="CC60" s="421"/>
      <c r="CD60" s="421"/>
      <c r="CE60" s="422"/>
      <c r="CF60" s="423" t="s">
        <v>47</v>
      </c>
      <c r="CG60" s="421"/>
      <c r="CH60" s="421"/>
      <c r="CI60" s="421"/>
      <c r="CJ60" s="421"/>
      <c r="CK60" s="421"/>
      <c r="CL60" s="421"/>
      <c r="CM60" s="421"/>
      <c r="CN60" s="421"/>
      <c r="CO60" s="421"/>
      <c r="CP60" s="421"/>
      <c r="CQ60" s="421"/>
      <c r="CR60" s="422"/>
      <c r="CS60" s="404"/>
      <c r="CT60" s="402"/>
      <c r="CU60" s="402"/>
      <c r="CV60" s="402"/>
      <c r="CW60" s="402"/>
      <c r="CX60" s="402"/>
      <c r="CY60" s="402"/>
      <c r="CZ60" s="402"/>
      <c r="DA60" s="402"/>
      <c r="DB60" s="402"/>
      <c r="DC60" s="402"/>
      <c r="DD60" s="402"/>
      <c r="DE60" s="403"/>
      <c r="DF60" s="488">
        <f>DF61+DF77+DF83</f>
        <v>69146077.67</v>
      </c>
      <c r="DG60" s="489"/>
      <c r="DH60" s="489"/>
      <c r="DI60" s="489"/>
      <c r="DJ60" s="489"/>
      <c r="DK60" s="489"/>
      <c r="DL60" s="489"/>
      <c r="DM60" s="489"/>
      <c r="DN60" s="489"/>
      <c r="DO60" s="489"/>
      <c r="DP60" s="489"/>
      <c r="DQ60" s="489"/>
      <c r="DR60" s="490"/>
      <c r="DS60" s="488">
        <f>DS61+DS77+DS83</f>
        <v>67705731.34</v>
      </c>
      <c r="DT60" s="489"/>
      <c r="DU60" s="489"/>
      <c r="DV60" s="489"/>
      <c r="DW60" s="489"/>
      <c r="DX60" s="489"/>
      <c r="DY60" s="489"/>
      <c r="DZ60" s="489"/>
      <c r="EA60" s="489"/>
      <c r="EB60" s="489"/>
      <c r="EC60" s="489"/>
      <c r="ED60" s="489"/>
      <c r="EE60" s="490"/>
      <c r="EF60" s="488">
        <f>EF61+EF77+EF83</f>
        <v>70415648.52</v>
      </c>
      <c r="EG60" s="489"/>
      <c r="EH60" s="489"/>
      <c r="EI60" s="489"/>
      <c r="EJ60" s="489"/>
      <c r="EK60" s="489"/>
      <c r="EL60" s="489"/>
      <c r="EM60" s="489"/>
      <c r="EN60" s="489"/>
      <c r="EO60" s="489"/>
      <c r="EP60" s="489"/>
      <c r="EQ60" s="489"/>
      <c r="ER60" s="490"/>
      <c r="ES60" s="394"/>
      <c r="ET60" s="395"/>
      <c r="EU60" s="395"/>
      <c r="EV60" s="395"/>
      <c r="EW60" s="395"/>
      <c r="EX60" s="395"/>
      <c r="EY60" s="395"/>
      <c r="EZ60" s="395"/>
      <c r="FA60" s="395"/>
      <c r="FB60" s="395"/>
      <c r="FC60" s="395"/>
      <c r="FD60" s="395"/>
      <c r="FE60" s="397"/>
      <c r="FF60" s="25">
        <f>DF60-DF34</f>
        <v>1225077.6700000018</v>
      </c>
    </row>
    <row r="61" spans="1:190" ht="22.5" customHeight="1">
      <c r="A61" s="413" t="s">
        <v>85</v>
      </c>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4"/>
      <c r="AY61" s="414"/>
      <c r="AZ61" s="414"/>
      <c r="BA61" s="414"/>
      <c r="BB61" s="414"/>
      <c r="BC61" s="414"/>
      <c r="BD61" s="414"/>
      <c r="BE61" s="414"/>
      <c r="BF61" s="414"/>
      <c r="BG61" s="414"/>
      <c r="BH61" s="414"/>
      <c r="BI61" s="414"/>
      <c r="BJ61" s="414"/>
      <c r="BK61" s="414"/>
      <c r="BL61" s="414"/>
      <c r="BM61" s="414"/>
      <c r="BN61" s="414"/>
      <c r="BO61" s="414"/>
      <c r="BP61" s="414"/>
      <c r="BQ61" s="414"/>
      <c r="BR61" s="414"/>
      <c r="BS61" s="414"/>
      <c r="BT61" s="414"/>
      <c r="BU61" s="414"/>
      <c r="BV61" s="414"/>
      <c r="BW61" s="414"/>
      <c r="BX61" s="401" t="s">
        <v>86</v>
      </c>
      <c r="BY61" s="402"/>
      <c r="BZ61" s="402"/>
      <c r="CA61" s="402"/>
      <c r="CB61" s="402"/>
      <c r="CC61" s="402"/>
      <c r="CD61" s="402"/>
      <c r="CE61" s="403"/>
      <c r="CF61" s="404" t="s">
        <v>47</v>
      </c>
      <c r="CG61" s="402"/>
      <c r="CH61" s="402"/>
      <c r="CI61" s="402"/>
      <c r="CJ61" s="402"/>
      <c r="CK61" s="402"/>
      <c r="CL61" s="402"/>
      <c r="CM61" s="402"/>
      <c r="CN61" s="402"/>
      <c r="CO61" s="402"/>
      <c r="CP61" s="402"/>
      <c r="CQ61" s="402"/>
      <c r="CR61" s="403"/>
      <c r="CS61" s="404"/>
      <c r="CT61" s="402"/>
      <c r="CU61" s="402"/>
      <c r="CV61" s="402"/>
      <c r="CW61" s="402"/>
      <c r="CX61" s="402"/>
      <c r="CY61" s="402"/>
      <c r="CZ61" s="402"/>
      <c r="DA61" s="402"/>
      <c r="DB61" s="402"/>
      <c r="DC61" s="402"/>
      <c r="DD61" s="402"/>
      <c r="DE61" s="403"/>
      <c r="DF61" s="471">
        <f>DF62+DF63+DF66+DF72+DF68+DF65+DF69</f>
        <v>52694759.24</v>
      </c>
      <c r="DG61" s="472"/>
      <c r="DH61" s="472"/>
      <c r="DI61" s="472"/>
      <c r="DJ61" s="472"/>
      <c r="DK61" s="472"/>
      <c r="DL61" s="472"/>
      <c r="DM61" s="472"/>
      <c r="DN61" s="472"/>
      <c r="DO61" s="472"/>
      <c r="DP61" s="472"/>
      <c r="DQ61" s="472"/>
      <c r="DR61" s="473"/>
      <c r="DS61" s="471">
        <f>DS62+DS63+DS66+DS72+DS68+DS65</f>
        <v>55598931.34</v>
      </c>
      <c r="DT61" s="472"/>
      <c r="DU61" s="472"/>
      <c r="DV61" s="472"/>
      <c r="DW61" s="472"/>
      <c r="DX61" s="472"/>
      <c r="DY61" s="472"/>
      <c r="DZ61" s="472"/>
      <c r="EA61" s="472"/>
      <c r="EB61" s="472"/>
      <c r="EC61" s="472"/>
      <c r="ED61" s="472"/>
      <c r="EE61" s="473"/>
      <c r="EF61" s="471">
        <f>EF62+EF63+EF66+EF72+EF68+EF65</f>
        <v>58090695.519999996</v>
      </c>
      <c r="EG61" s="472"/>
      <c r="EH61" s="472"/>
      <c r="EI61" s="472"/>
      <c r="EJ61" s="472"/>
      <c r="EK61" s="472"/>
      <c r="EL61" s="472"/>
      <c r="EM61" s="472"/>
      <c r="EN61" s="472"/>
      <c r="EO61" s="472"/>
      <c r="EP61" s="472"/>
      <c r="EQ61" s="472"/>
      <c r="ER61" s="473"/>
      <c r="ES61" s="394" t="s">
        <v>47</v>
      </c>
      <c r="ET61" s="395"/>
      <c r="EU61" s="395"/>
      <c r="EV61" s="395"/>
      <c r="EW61" s="395"/>
      <c r="EX61" s="395"/>
      <c r="EY61" s="395"/>
      <c r="EZ61" s="395"/>
      <c r="FA61" s="395"/>
      <c r="FB61" s="395"/>
      <c r="FC61" s="395"/>
      <c r="FD61" s="395"/>
      <c r="FE61" s="397"/>
      <c r="GE61" s="1" t="s">
        <v>579</v>
      </c>
      <c r="GF61" s="25">
        <f>GF58-GF59</f>
        <v>3487300</v>
      </c>
      <c r="GG61" s="1" t="s">
        <v>505</v>
      </c>
      <c r="GH61" s="25"/>
    </row>
    <row r="62" spans="1:189" ht="22.5" customHeight="1">
      <c r="A62" s="439" t="s">
        <v>87</v>
      </c>
      <c r="B62" s="440"/>
      <c r="C62" s="440"/>
      <c r="D62" s="440"/>
      <c r="E62" s="440"/>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c r="AE62" s="440"/>
      <c r="AF62" s="440"/>
      <c r="AG62" s="440"/>
      <c r="AH62" s="440"/>
      <c r="AI62" s="440"/>
      <c r="AJ62" s="440"/>
      <c r="AK62" s="440"/>
      <c r="AL62" s="440"/>
      <c r="AM62" s="440"/>
      <c r="AN62" s="440"/>
      <c r="AO62" s="440"/>
      <c r="AP62" s="440"/>
      <c r="AQ62" s="440"/>
      <c r="AR62" s="440"/>
      <c r="AS62" s="440"/>
      <c r="AT62" s="440"/>
      <c r="AU62" s="440"/>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01" t="s">
        <v>88</v>
      </c>
      <c r="BY62" s="402"/>
      <c r="BZ62" s="402"/>
      <c r="CA62" s="402"/>
      <c r="CB62" s="402"/>
      <c r="CC62" s="402"/>
      <c r="CD62" s="402"/>
      <c r="CE62" s="403"/>
      <c r="CF62" s="404" t="s">
        <v>89</v>
      </c>
      <c r="CG62" s="402"/>
      <c r="CH62" s="402"/>
      <c r="CI62" s="402"/>
      <c r="CJ62" s="402"/>
      <c r="CK62" s="402"/>
      <c r="CL62" s="402"/>
      <c r="CM62" s="402"/>
      <c r="CN62" s="402"/>
      <c r="CO62" s="402"/>
      <c r="CP62" s="402"/>
      <c r="CQ62" s="402"/>
      <c r="CR62" s="403"/>
      <c r="CS62" s="404" t="s">
        <v>271</v>
      </c>
      <c r="CT62" s="402"/>
      <c r="CU62" s="402"/>
      <c r="CV62" s="402"/>
      <c r="CW62" s="402"/>
      <c r="CX62" s="402"/>
      <c r="CY62" s="402"/>
      <c r="CZ62" s="402"/>
      <c r="DA62" s="402"/>
      <c r="DB62" s="402"/>
      <c r="DC62" s="402"/>
      <c r="DD62" s="402"/>
      <c r="DE62" s="403"/>
      <c r="DF62" s="470">
        <f>GF11+GG11+GI11</f>
        <v>39828819.35</v>
      </c>
      <c r="DG62" s="406"/>
      <c r="DH62" s="406"/>
      <c r="DI62" s="406"/>
      <c r="DJ62" s="406"/>
      <c r="DK62" s="406"/>
      <c r="DL62" s="406"/>
      <c r="DM62" s="406"/>
      <c r="DN62" s="406"/>
      <c r="DO62" s="406"/>
      <c r="DP62" s="406"/>
      <c r="DQ62" s="406"/>
      <c r="DR62" s="407"/>
      <c r="DS62" s="436">
        <f>30008600+12617205</f>
        <v>42625805</v>
      </c>
      <c r="DT62" s="437"/>
      <c r="DU62" s="437"/>
      <c r="DV62" s="437"/>
      <c r="DW62" s="437"/>
      <c r="DX62" s="437"/>
      <c r="DY62" s="437"/>
      <c r="DZ62" s="437"/>
      <c r="EA62" s="437"/>
      <c r="EB62" s="437"/>
      <c r="EC62" s="437"/>
      <c r="ED62" s="437"/>
      <c r="EE62" s="438"/>
      <c r="EF62" s="394">
        <f>31797004+12742763.68</f>
        <v>44539767.68</v>
      </c>
      <c r="EG62" s="395"/>
      <c r="EH62" s="395"/>
      <c r="EI62" s="395"/>
      <c r="EJ62" s="395"/>
      <c r="EK62" s="395"/>
      <c r="EL62" s="395"/>
      <c r="EM62" s="395"/>
      <c r="EN62" s="395"/>
      <c r="EO62" s="395"/>
      <c r="EP62" s="395"/>
      <c r="EQ62" s="395"/>
      <c r="ER62" s="396"/>
      <c r="ES62" s="394" t="s">
        <v>47</v>
      </c>
      <c r="ET62" s="395"/>
      <c r="EU62" s="395"/>
      <c r="EV62" s="395"/>
      <c r="EW62" s="395"/>
      <c r="EX62" s="395"/>
      <c r="EY62" s="395"/>
      <c r="EZ62" s="395"/>
      <c r="FA62" s="395"/>
      <c r="FB62" s="395"/>
      <c r="FC62" s="395"/>
      <c r="FD62" s="395"/>
      <c r="FE62" s="397"/>
      <c r="GG62" s="25"/>
    </row>
    <row r="63" spans="1:190" ht="12.75" customHeight="1">
      <c r="A63" s="398" t="s">
        <v>285</v>
      </c>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399"/>
      <c r="AY63" s="399"/>
      <c r="AZ63" s="399"/>
      <c r="BA63" s="399"/>
      <c r="BB63" s="399"/>
      <c r="BC63" s="399"/>
      <c r="BD63" s="399"/>
      <c r="BE63" s="399"/>
      <c r="BF63" s="399"/>
      <c r="BG63" s="399"/>
      <c r="BH63" s="399"/>
      <c r="BI63" s="399"/>
      <c r="BJ63" s="399"/>
      <c r="BK63" s="399"/>
      <c r="BL63" s="399"/>
      <c r="BM63" s="399"/>
      <c r="BN63" s="399"/>
      <c r="BO63" s="399"/>
      <c r="BP63" s="399"/>
      <c r="BQ63" s="399"/>
      <c r="BR63" s="399"/>
      <c r="BS63" s="399"/>
      <c r="BT63" s="399"/>
      <c r="BU63" s="399"/>
      <c r="BV63" s="399"/>
      <c r="BW63" s="400"/>
      <c r="BX63" s="401" t="s">
        <v>88</v>
      </c>
      <c r="BY63" s="402"/>
      <c r="BZ63" s="402"/>
      <c r="CA63" s="402"/>
      <c r="CB63" s="402"/>
      <c r="CC63" s="402"/>
      <c r="CD63" s="402"/>
      <c r="CE63" s="403"/>
      <c r="CF63" s="404" t="s">
        <v>89</v>
      </c>
      <c r="CG63" s="402"/>
      <c r="CH63" s="402"/>
      <c r="CI63" s="402"/>
      <c r="CJ63" s="402"/>
      <c r="CK63" s="402"/>
      <c r="CL63" s="402"/>
      <c r="CM63" s="402"/>
      <c r="CN63" s="402"/>
      <c r="CO63" s="402"/>
      <c r="CP63" s="402"/>
      <c r="CQ63" s="402"/>
      <c r="CR63" s="403"/>
      <c r="CS63" s="404" t="s">
        <v>277</v>
      </c>
      <c r="CT63" s="402"/>
      <c r="CU63" s="402"/>
      <c r="CV63" s="402"/>
      <c r="CW63" s="402"/>
      <c r="CX63" s="402"/>
      <c r="CY63" s="402"/>
      <c r="CZ63" s="402"/>
      <c r="DA63" s="402"/>
      <c r="DB63" s="402"/>
      <c r="DC63" s="402"/>
      <c r="DD63" s="402"/>
      <c r="DE63" s="403"/>
      <c r="DF63" s="470">
        <f>GF41+GI41+GF42</f>
        <v>251600</v>
      </c>
      <c r="DG63" s="406"/>
      <c r="DH63" s="406"/>
      <c r="DI63" s="406"/>
      <c r="DJ63" s="406"/>
      <c r="DK63" s="406"/>
      <c r="DL63" s="406"/>
      <c r="DM63" s="406"/>
      <c r="DN63" s="406"/>
      <c r="DO63" s="406"/>
      <c r="DP63" s="406"/>
      <c r="DQ63" s="406"/>
      <c r="DR63" s="407"/>
      <c r="DS63" s="436">
        <f>40000+60000</f>
        <v>100000</v>
      </c>
      <c r="DT63" s="437"/>
      <c r="DU63" s="437"/>
      <c r="DV63" s="437"/>
      <c r="DW63" s="437"/>
      <c r="DX63" s="437"/>
      <c r="DY63" s="437"/>
      <c r="DZ63" s="437"/>
      <c r="EA63" s="437"/>
      <c r="EB63" s="437"/>
      <c r="EC63" s="437"/>
      <c r="ED63" s="437"/>
      <c r="EE63" s="438"/>
      <c r="EF63" s="394">
        <f>40000+60000</f>
        <v>100000</v>
      </c>
      <c r="EG63" s="395"/>
      <c r="EH63" s="395"/>
      <c r="EI63" s="395"/>
      <c r="EJ63" s="395"/>
      <c r="EK63" s="395"/>
      <c r="EL63" s="395"/>
      <c r="EM63" s="395"/>
      <c r="EN63" s="395"/>
      <c r="EO63" s="395"/>
      <c r="EP63" s="395"/>
      <c r="EQ63" s="395"/>
      <c r="ER63" s="396"/>
      <c r="ES63" s="394" t="s">
        <v>47</v>
      </c>
      <c r="ET63" s="395"/>
      <c r="EU63" s="395"/>
      <c r="EV63" s="395"/>
      <c r="EW63" s="395"/>
      <c r="EX63" s="395"/>
      <c r="EY63" s="395"/>
      <c r="EZ63" s="395"/>
      <c r="FA63" s="395"/>
      <c r="FB63" s="395"/>
      <c r="FC63" s="395"/>
      <c r="FD63" s="395"/>
      <c r="FE63" s="397"/>
      <c r="GH63" s="290" t="s">
        <v>576</v>
      </c>
    </row>
    <row r="64" spans="1:190" ht="10.5" customHeight="1">
      <c r="A64" s="398" t="s">
        <v>90</v>
      </c>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399"/>
      <c r="AY64" s="399"/>
      <c r="AZ64" s="399"/>
      <c r="BA64" s="399"/>
      <c r="BB64" s="399"/>
      <c r="BC64" s="399"/>
      <c r="BD64" s="399"/>
      <c r="BE64" s="399"/>
      <c r="BF64" s="399"/>
      <c r="BG64" s="399"/>
      <c r="BH64" s="399"/>
      <c r="BI64" s="399"/>
      <c r="BJ64" s="399"/>
      <c r="BK64" s="399"/>
      <c r="BL64" s="399"/>
      <c r="BM64" s="399"/>
      <c r="BN64" s="399"/>
      <c r="BO64" s="399"/>
      <c r="BP64" s="399"/>
      <c r="BQ64" s="399"/>
      <c r="BR64" s="399"/>
      <c r="BS64" s="399"/>
      <c r="BT64" s="399"/>
      <c r="BU64" s="399"/>
      <c r="BV64" s="399"/>
      <c r="BW64" s="400"/>
      <c r="BX64" s="401" t="s">
        <v>91</v>
      </c>
      <c r="BY64" s="402"/>
      <c r="BZ64" s="402"/>
      <c r="CA64" s="402"/>
      <c r="CB64" s="402"/>
      <c r="CC64" s="402"/>
      <c r="CD64" s="402"/>
      <c r="CE64" s="403"/>
      <c r="CF64" s="404" t="s">
        <v>92</v>
      </c>
      <c r="CG64" s="402"/>
      <c r="CH64" s="402"/>
      <c r="CI64" s="402"/>
      <c r="CJ64" s="402"/>
      <c r="CK64" s="402"/>
      <c r="CL64" s="402"/>
      <c r="CM64" s="402"/>
      <c r="CN64" s="402"/>
      <c r="CO64" s="402"/>
      <c r="CP64" s="402"/>
      <c r="CQ64" s="402"/>
      <c r="CR64" s="403"/>
      <c r="CS64" s="404" t="s">
        <v>276</v>
      </c>
      <c r="CT64" s="402"/>
      <c r="CU64" s="402"/>
      <c r="CV64" s="402"/>
      <c r="CW64" s="402"/>
      <c r="CX64" s="402"/>
      <c r="CY64" s="402"/>
      <c r="CZ64" s="402"/>
      <c r="DA64" s="402"/>
      <c r="DB64" s="402"/>
      <c r="DC64" s="402"/>
      <c r="DD64" s="402"/>
      <c r="DE64" s="403"/>
      <c r="DF64" s="405"/>
      <c r="DG64" s="406"/>
      <c r="DH64" s="406"/>
      <c r="DI64" s="406"/>
      <c r="DJ64" s="406"/>
      <c r="DK64" s="406"/>
      <c r="DL64" s="406"/>
      <c r="DM64" s="406"/>
      <c r="DN64" s="406"/>
      <c r="DO64" s="406"/>
      <c r="DP64" s="406"/>
      <c r="DQ64" s="406"/>
      <c r="DR64" s="407"/>
      <c r="DS64" s="394"/>
      <c r="DT64" s="395"/>
      <c r="DU64" s="395"/>
      <c r="DV64" s="395"/>
      <c r="DW64" s="395"/>
      <c r="DX64" s="395"/>
      <c r="DY64" s="395"/>
      <c r="DZ64" s="395"/>
      <c r="EA64" s="395"/>
      <c r="EB64" s="395"/>
      <c r="EC64" s="395"/>
      <c r="ED64" s="395"/>
      <c r="EE64" s="396"/>
      <c r="EF64" s="394"/>
      <c r="EG64" s="395"/>
      <c r="EH64" s="395"/>
      <c r="EI64" s="395"/>
      <c r="EJ64" s="395"/>
      <c r="EK64" s="395"/>
      <c r="EL64" s="395"/>
      <c r="EM64" s="395"/>
      <c r="EN64" s="395"/>
      <c r="EO64" s="395"/>
      <c r="EP64" s="395"/>
      <c r="EQ64" s="395"/>
      <c r="ER64" s="396"/>
      <c r="ES64" s="394" t="s">
        <v>47</v>
      </c>
      <c r="ET64" s="395"/>
      <c r="EU64" s="395"/>
      <c r="EV64" s="395"/>
      <c r="EW64" s="395"/>
      <c r="EX64" s="395"/>
      <c r="EY64" s="395"/>
      <c r="EZ64" s="395"/>
      <c r="FA64" s="395"/>
      <c r="FB64" s="395"/>
      <c r="FC64" s="395"/>
      <c r="FD64" s="395"/>
      <c r="FE64" s="397"/>
      <c r="GE64" s="576">
        <v>2024</v>
      </c>
      <c r="GF64" s="231" t="s">
        <v>540</v>
      </c>
      <c r="GG64" s="232" t="s">
        <v>541</v>
      </c>
      <c r="GH64" s="285"/>
    </row>
    <row r="65" spans="1:190" ht="10.5" customHeight="1">
      <c r="A65" s="398" t="s">
        <v>280</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399"/>
      <c r="AY65" s="399"/>
      <c r="AZ65" s="399"/>
      <c r="BA65" s="399"/>
      <c r="BB65" s="399"/>
      <c r="BC65" s="399"/>
      <c r="BD65" s="399"/>
      <c r="BE65" s="399"/>
      <c r="BF65" s="399"/>
      <c r="BG65" s="399"/>
      <c r="BH65" s="399"/>
      <c r="BI65" s="399"/>
      <c r="BJ65" s="399"/>
      <c r="BK65" s="399"/>
      <c r="BL65" s="399"/>
      <c r="BM65" s="399"/>
      <c r="BN65" s="399"/>
      <c r="BO65" s="399"/>
      <c r="BP65" s="399"/>
      <c r="BQ65" s="399"/>
      <c r="BR65" s="399"/>
      <c r="BS65" s="399"/>
      <c r="BT65" s="399"/>
      <c r="BU65" s="399"/>
      <c r="BV65" s="399"/>
      <c r="BW65" s="400"/>
      <c r="BX65" s="401" t="s">
        <v>274</v>
      </c>
      <c r="BY65" s="402"/>
      <c r="BZ65" s="402"/>
      <c r="CA65" s="402"/>
      <c r="CB65" s="402"/>
      <c r="CC65" s="402"/>
      <c r="CD65" s="402"/>
      <c r="CE65" s="403"/>
      <c r="CF65" s="404" t="s">
        <v>92</v>
      </c>
      <c r="CG65" s="402"/>
      <c r="CH65" s="402"/>
      <c r="CI65" s="402"/>
      <c r="CJ65" s="402"/>
      <c r="CK65" s="402"/>
      <c r="CL65" s="402"/>
      <c r="CM65" s="402"/>
      <c r="CN65" s="402"/>
      <c r="CO65" s="402"/>
      <c r="CP65" s="402"/>
      <c r="CQ65" s="402"/>
      <c r="CR65" s="403"/>
      <c r="CS65" s="404" t="s">
        <v>272</v>
      </c>
      <c r="CT65" s="402"/>
      <c r="CU65" s="402"/>
      <c r="CV65" s="402"/>
      <c r="CW65" s="402"/>
      <c r="CX65" s="402"/>
      <c r="CY65" s="402"/>
      <c r="CZ65" s="402"/>
      <c r="DA65" s="402"/>
      <c r="DB65" s="402"/>
      <c r="DC65" s="402"/>
      <c r="DD65" s="402"/>
      <c r="DE65" s="403"/>
      <c r="DF65" s="470">
        <f>GF12</f>
        <v>0</v>
      </c>
      <c r="DG65" s="406"/>
      <c r="DH65" s="406"/>
      <c r="DI65" s="406"/>
      <c r="DJ65" s="406"/>
      <c r="DK65" s="406"/>
      <c r="DL65" s="406"/>
      <c r="DM65" s="406"/>
      <c r="DN65" s="406"/>
      <c r="DO65" s="406"/>
      <c r="DP65" s="406"/>
      <c r="DQ65" s="406"/>
      <c r="DR65" s="407"/>
      <c r="DS65" s="394"/>
      <c r="DT65" s="395"/>
      <c r="DU65" s="395"/>
      <c r="DV65" s="395"/>
      <c r="DW65" s="395"/>
      <c r="DX65" s="395"/>
      <c r="DY65" s="395"/>
      <c r="DZ65" s="395"/>
      <c r="EA65" s="395"/>
      <c r="EB65" s="395"/>
      <c r="EC65" s="395"/>
      <c r="ED65" s="395"/>
      <c r="EE65" s="396"/>
      <c r="EF65" s="394"/>
      <c r="EG65" s="395"/>
      <c r="EH65" s="395"/>
      <c r="EI65" s="395"/>
      <c r="EJ65" s="395"/>
      <c r="EK65" s="395"/>
      <c r="EL65" s="395"/>
      <c r="EM65" s="395"/>
      <c r="EN65" s="395"/>
      <c r="EO65" s="395"/>
      <c r="EP65" s="395"/>
      <c r="EQ65" s="395"/>
      <c r="ER65" s="396"/>
      <c r="ES65" s="394" t="s">
        <v>47</v>
      </c>
      <c r="ET65" s="395"/>
      <c r="EU65" s="395"/>
      <c r="EV65" s="395"/>
      <c r="EW65" s="395"/>
      <c r="EX65" s="395"/>
      <c r="EY65" s="395"/>
      <c r="EZ65" s="395"/>
      <c r="FA65" s="395"/>
      <c r="FB65" s="395"/>
      <c r="FC65" s="395"/>
      <c r="FD65" s="395"/>
      <c r="FE65" s="397"/>
      <c r="GE65" s="577"/>
      <c r="GF65" s="225">
        <f>DS83-GG65</f>
        <v>8463300</v>
      </c>
      <c r="GG65" s="225">
        <f>DS40</f>
        <v>3487300</v>
      </c>
      <c r="GH65" s="285"/>
    </row>
    <row r="66" spans="1:190" ht="10.5" customHeight="1">
      <c r="A66" s="398" t="s">
        <v>280</v>
      </c>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399"/>
      <c r="AY66" s="399"/>
      <c r="AZ66" s="399"/>
      <c r="BA66" s="399"/>
      <c r="BB66" s="399"/>
      <c r="BC66" s="399"/>
      <c r="BD66" s="399"/>
      <c r="BE66" s="399"/>
      <c r="BF66" s="399"/>
      <c r="BG66" s="399"/>
      <c r="BH66" s="399"/>
      <c r="BI66" s="399"/>
      <c r="BJ66" s="399"/>
      <c r="BK66" s="399"/>
      <c r="BL66" s="399"/>
      <c r="BM66" s="399"/>
      <c r="BN66" s="399"/>
      <c r="BO66" s="399"/>
      <c r="BP66" s="399"/>
      <c r="BQ66" s="399"/>
      <c r="BR66" s="399"/>
      <c r="BS66" s="399"/>
      <c r="BT66" s="399"/>
      <c r="BU66" s="399"/>
      <c r="BV66" s="399"/>
      <c r="BW66" s="400"/>
      <c r="BX66" s="401" t="s">
        <v>281</v>
      </c>
      <c r="BY66" s="402"/>
      <c r="BZ66" s="402"/>
      <c r="CA66" s="402"/>
      <c r="CB66" s="402"/>
      <c r="CC66" s="402"/>
      <c r="CD66" s="402"/>
      <c r="CE66" s="403"/>
      <c r="CF66" s="404" t="s">
        <v>92</v>
      </c>
      <c r="CG66" s="402"/>
      <c r="CH66" s="402"/>
      <c r="CI66" s="402"/>
      <c r="CJ66" s="402"/>
      <c r="CK66" s="402"/>
      <c r="CL66" s="402"/>
      <c r="CM66" s="402"/>
      <c r="CN66" s="402"/>
      <c r="CO66" s="402"/>
      <c r="CP66" s="402"/>
      <c r="CQ66" s="402"/>
      <c r="CR66" s="403"/>
      <c r="CS66" s="404" t="s">
        <v>275</v>
      </c>
      <c r="CT66" s="402"/>
      <c r="CU66" s="402"/>
      <c r="CV66" s="402"/>
      <c r="CW66" s="402"/>
      <c r="CX66" s="402"/>
      <c r="CY66" s="402"/>
      <c r="CZ66" s="402"/>
      <c r="DA66" s="402"/>
      <c r="DB66" s="402"/>
      <c r="DC66" s="402"/>
      <c r="DD66" s="402"/>
      <c r="DE66" s="403"/>
      <c r="DF66" s="470">
        <f>GG14</f>
        <v>400000</v>
      </c>
      <c r="DG66" s="406"/>
      <c r="DH66" s="406"/>
      <c r="DI66" s="406"/>
      <c r="DJ66" s="406"/>
      <c r="DK66" s="406"/>
      <c r="DL66" s="406"/>
      <c r="DM66" s="406"/>
      <c r="DN66" s="406"/>
      <c r="DO66" s="406"/>
      <c r="DP66" s="406"/>
      <c r="DQ66" s="406"/>
      <c r="DR66" s="407"/>
      <c r="DS66" s="394"/>
      <c r="DT66" s="395"/>
      <c r="DU66" s="395"/>
      <c r="DV66" s="395"/>
      <c r="DW66" s="395"/>
      <c r="DX66" s="395"/>
      <c r="DY66" s="395"/>
      <c r="DZ66" s="395"/>
      <c r="EA66" s="395"/>
      <c r="EB66" s="395"/>
      <c r="EC66" s="395"/>
      <c r="ED66" s="395"/>
      <c r="EE66" s="396"/>
      <c r="EF66" s="394"/>
      <c r="EG66" s="395"/>
      <c r="EH66" s="395"/>
      <c r="EI66" s="395"/>
      <c r="EJ66" s="395"/>
      <c r="EK66" s="395"/>
      <c r="EL66" s="395"/>
      <c r="EM66" s="395"/>
      <c r="EN66" s="395"/>
      <c r="EO66" s="395"/>
      <c r="EP66" s="395"/>
      <c r="EQ66" s="395"/>
      <c r="ER66" s="396"/>
      <c r="ES66" s="394" t="s">
        <v>47</v>
      </c>
      <c r="ET66" s="395"/>
      <c r="EU66" s="395"/>
      <c r="EV66" s="395"/>
      <c r="EW66" s="395"/>
      <c r="EX66" s="395"/>
      <c r="EY66" s="395"/>
      <c r="EZ66" s="395"/>
      <c r="FA66" s="395"/>
      <c r="FB66" s="395"/>
      <c r="FC66" s="395"/>
      <c r="FD66" s="395"/>
      <c r="FE66" s="397"/>
      <c r="GE66" s="576">
        <v>2025</v>
      </c>
      <c r="GF66" s="232" t="s">
        <v>542</v>
      </c>
      <c r="GG66" s="232" t="s">
        <v>541</v>
      </c>
      <c r="GH66" s="285"/>
    </row>
    <row r="67" spans="1:189" ht="10.5" customHeight="1">
      <c r="A67" s="398" t="s">
        <v>280</v>
      </c>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c r="AP67" s="399"/>
      <c r="AQ67" s="399"/>
      <c r="AR67" s="399"/>
      <c r="AS67" s="399"/>
      <c r="AT67" s="399"/>
      <c r="AU67" s="399"/>
      <c r="AV67" s="399"/>
      <c r="AW67" s="399"/>
      <c r="AX67" s="399"/>
      <c r="AY67" s="399"/>
      <c r="AZ67" s="399"/>
      <c r="BA67" s="399"/>
      <c r="BB67" s="399"/>
      <c r="BC67" s="399"/>
      <c r="BD67" s="399"/>
      <c r="BE67" s="399"/>
      <c r="BF67" s="399"/>
      <c r="BG67" s="399"/>
      <c r="BH67" s="399"/>
      <c r="BI67" s="399"/>
      <c r="BJ67" s="399"/>
      <c r="BK67" s="399"/>
      <c r="BL67" s="399"/>
      <c r="BM67" s="399"/>
      <c r="BN67" s="399"/>
      <c r="BO67" s="399"/>
      <c r="BP67" s="399"/>
      <c r="BQ67" s="399"/>
      <c r="BR67" s="399"/>
      <c r="BS67" s="399"/>
      <c r="BT67" s="399"/>
      <c r="BU67" s="399"/>
      <c r="BV67" s="399"/>
      <c r="BW67" s="400"/>
      <c r="BX67" s="401" t="s">
        <v>282</v>
      </c>
      <c r="BY67" s="402"/>
      <c r="BZ67" s="402"/>
      <c r="CA67" s="402"/>
      <c r="CB67" s="402"/>
      <c r="CC67" s="402"/>
      <c r="CD67" s="402"/>
      <c r="CE67" s="403"/>
      <c r="CF67" s="404" t="s">
        <v>92</v>
      </c>
      <c r="CG67" s="402"/>
      <c r="CH67" s="402"/>
      <c r="CI67" s="402"/>
      <c r="CJ67" s="402"/>
      <c r="CK67" s="402"/>
      <c r="CL67" s="402"/>
      <c r="CM67" s="402"/>
      <c r="CN67" s="402"/>
      <c r="CO67" s="402"/>
      <c r="CP67" s="402"/>
      <c r="CQ67" s="402"/>
      <c r="CR67" s="403"/>
      <c r="CS67" s="404" t="s">
        <v>279</v>
      </c>
      <c r="CT67" s="402"/>
      <c r="CU67" s="402"/>
      <c r="CV67" s="402"/>
      <c r="CW67" s="402"/>
      <c r="CX67" s="402"/>
      <c r="CY67" s="402"/>
      <c r="CZ67" s="402"/>
      <c r="DA67" s="402"/>
      <c r="DB67" s="402"/>
      <c r="DC67" s="402"/>
      <c r="DD67" s="402"/>
      <c r="DE67" s="403"/>
      <c r="DF67" s="405"/>
      <c r="DG67" s="406"/>
      <c r="DH67" s="406"/>
      <c r="DI67" s="406"/>
      <c r="DJ67" s="406"/>
      <c r="DK67" s="406"/>
      <c r="DL67" s="406"/>
      <c r="DM67" s="406"/>
      <c r="DN67" s="406"/>
      <c r="DO67" s="406"/>
      <c r="DP67" s="406"/>
      <c r="DQ67" s="406"/>
      <c r="DR67" s="407"/>
      <c r="DS67" s="394"/>
      <c r="DT67" s="395"/>
      <c r="DU67" s="395"/>
      <c r="DV67" s="395"/>
      <c r="DW67" s="395"/>
      <c r="DX67" s="395"/>
      <c r="DY67" s="395"/>
      <c r="DZ67" s="395"/>
      <c r="EA67" s="395"/>
      <c r="EB67" s="395"/>
      <c r="EC67" s="395"/>
      <c r="ED67" s="395"/>
      <c r="EE67" s="396"/>
      <c r="EF67" s="394"/>
      <c r="EG67" s="395"/>
      <c r="EH67" s="395"/>
      <c r="EI67" s="395"/>
      <c r="EJ67" s="395"/>
      <c r="EK67" s="395"/>
      <c r="EL67" s="395"/>
      <c r="EM67" s="395"/>
      <c r="EN67" s="395"/>
      <c r="EO67" s="395"/>
      <c r="EP67" s="395"/>
      <c r="EQ67" s="395"/>
      <c r="ER67" s="396"/>
      <c r="ES67" s="394" t="s">
        <v>47</v>
      </c>
      <c r="ET67" s="395"/>
      <c r="EU67" s="395"/>
      <c r="EV67" s="395"/>
      <c r="EW67" s="395"/>
      <c r="EX67" s="395"/>
      <c r="EY67" s="395"/>
      <c r="EZ67" s="395"/>
      <c r="FA67" s="395"/>
      <c r="FB67" s="395"/>
      <c r="FC67" s="395"/>
      <c r="FD67" s="395"/>
      <c r="FE67" s="397"/>
      <c r="GE67" s="577"/>
      <c r="GF67" s="225">
        <f>EF83-GG67</f>
        <v>8681453</v>
      </c>
      <c r="GG67" s="225">
        <f>EF40</f>
        <v>3487300</v>
      </c>
    </row>
    <row r="68" spans="1:161" ht="10.5" customHeight="1">
      <c r="A68" s="398" t="s">
        <v>280</v>
      </c>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399"/>
      <c r="AZ68" s="399"/>
      <c r="BA68" s="399"/>
      <c r="BB68" s="399"/>
      <c r="BC68" s="399"/>
      <c r="BD68" s="399"/>
      <c r="BE68" s="399"/>
      <c r="BF68" s="399"/>
      <c r="BG68" s="399"/>
      <c r="BH68" s="399"/>
      <c r="BI68" s="399"/>
      <c r="BJ68" s="399"/>
      <c r="BK68" s="399"/>
      <c r="BL68" s="399"/>
      <c r="BM68" s="399"/>
      <c r="BN68" s="399"/>
      <c r="BO68" s="399"/>
      <c r="BP68" s="399"/>
      <c r="BQ68" s="399"/>
      <c r="BR68" s="399"/>
      <c r="BS68" s="399"/>
      <c r="BT68" s="399"/>
      <c r="BU68" s="399"/>
      <c r="BV68" s="399"/>
      <c r="BW68" s="400"/>
      <c r="BX68" s="401" t="s">
        <v>283</v>
      </c>
      <c r="BY68" s="402"/>
      <c r="BZ68" s="402"/>
      <c r="CA68" s="402"/>
      <c r="CB68" s="402"/>
      <c r="CC68" s="402"/>
      <c r="CD68" s="402"/>
      <c r="CE68" s="403"/>
      <c r="CF68" s="404" t="s">
        <v>92</v>
      </c>
      <c r="CG68" s="402"/>
      <c r="CH68" s="402"/>
      <c r="CI68" s="402"/>
      <c r="CJ68" s="402"/>
      <c r="CK68" s="402"/>
      <c r="CL68" s="402"/>
      <c r="CM68" s="402"/>
      <c r="CN68" s="402"/>
      <c r="CO68" s="402"/>
      <c r="CP68" s="402"/>
      <c r="CQ68" s="402"/>
      <c r="CR68" s="403"/>
      <c r="CS68" s="404" t="s">
        <v>278</v>
      </c>
      <c r="CT68" s="402"/>
      <c r="CU68" s="402"/>
      <c r="CV68" s="402"/>
      <c r="CW68" s="402"/>
      <c r="CX68" s="402"/>
      <c r="CY68" s="402"/>
      <c r="CZ68" s="402"/>
      <c r="DA68" s="402"/>
      <c r="DB68" s="402"/>
      <c r="DC68" s="402"/>
      <c r="DD68" s="402"/>
      <c r="DE68" s="403"/>
      <c r="DF68" s="470">
        <f>GF36</f>
        <v>0</v>
      </c>
      <c r="DG68" s="406"/>
      <c r="DH68" s="406"/>
      <c r="DI68" s="406"/>
      <c r="DJ68" s="406"/>
      <c r="DK68" s="406"/>
      <c r="DL68" s="406"/>
      <c r="DM68" s="406"/>
      <c r="DN68" s="406"/>
      <c r="DO68" s="406"/>
      <c r="DP68" s="406"/>
      <c r="DQ68" s="406"/>
      <c r="DR68" s="407"/>
      <c r="DS68" s="394"/>
      <c r="DT68" s="395"/>
      <c r="DU68" s="395"/>
      <c r="DV68" s="395"/>
      <c r="DW68" s="395"/>
      <c r="DX68" s="395"/>
      <c r="DY68" s="395"/>
      <c r="DZ68" s="395"/>
      <c r="EA68" s="395"/>
      <c r="EB68" s="395"/>
      <c r="EC68" s="395"/>
      <c r="ED68" s="395"/>
      <c r="EE68" s="396"/>
      <c r="EF68" s="394"/>
      <c r="EG68" s="395"/>
      <c r="EH68" s="395"/>
      <c r="EI68" s="395"/>
      <c r="EJ68" s="395"/>
      <c r="EK68" s="395"/>
      <c r="EL68" s="395"/>
      <c r="EM68" s="395"/>
      <c r="EN68" s="395"/>
      <c r="EO68" s="395"/>
      <c r="EP68" s="395"/>
      <c r="EQ68" s="395"/>
      <c r="ER68" s="396"/>
      <c r="ES68" s="394" t="s">
        <v>47</v>
      </c>
      <c r="ET68" s="395"/>
      <c r="EU68" s="395"/>
      <c r="EV68" s="395"/>
      <c r="EW68" s="395"/>
      <c r="EX68" s="395"/>
      <c r="EY68" s="395"/>
      <c r="EZ68" s="395"/>
      <c r="FA68" s="395"/>
      <c r="FB68" s="395"/>
      <c r="FC68" s="395"/>
      <c r="FD68" s="395"/>
      <c r="FE68" s="397"/>
    </row>
    <row r="69" spans="1:188" ht="10.5" customHeight="1">
      <c r="A69" s="474" t="s">
        <v>280</v>
      </c>
      <c r="B69" s="475"/>
      <c r="C69" s="475"/>
      <c r="D69" s="475"/>
      <c r="E69" s="475"/>
      <c r="F69" s="475"/>
      <c r="G69" s="475"/>
      <c r="H69" s="475"/>
      <c r="I69" s="475"/>
      <c r="J69" s="475"/>
      <c r="K69" s="475"/>
      <c r="L69" s="475"/>
      <c r="M69" s="475"/>
      <c r="N69" s="475"/>
      <c r="O69" s="475"/>
      <c r="P69" s="475"/>
      <c r="Q69" s="475"/>
      <c r="R69" s="475"/>
      <c r="S69" s="475"/>
      <c r="T69" s="475"/>
      <c r="U69" s="475"/>
      <c r="V69" s="475"/>
      <c r="W69" s="475"/>
      <c r="X69" s="475"/>
      <c r="Y69" s="475"/>
      <c r="Z69" s="475"/>
      <c r="AA69" s="475"/>
      <c r="AB69" s="475"/>
      <c r="AC69" s="475"/>
      <c r="AD69" s="475"/>
      <c r="AE69" s="475"/>
      <c r="AF69" s="475"/>
      <c r="AG69" s="475"/>
      <c r="AH69" s="475"/>
      <c r="AI69" s="475"/>
      <c r="AJ69" s="475"/>
      <c r="AK69" s="475"/>
      <c r="AL69" s="475"/>
      <c r="AM69" s="475"/>
      <c r="AN69" s="475"/>
      <c r="AO69" s="475"/>
      <c r="AP69" s="475"/>
      <c r="AQ69" s="475"/>
      <c r="AR69" s="475"/>
      <c r="AS69" s="475"/>
      <c r="AT69" s="475"/>
      <c r="AU69" s="475"/>
      <c r="AV69" s="475"/>
      <c r="AW69" s="475"/>
      <c r="AX69" s="475"/>
      <c r="AY69" s="475"/>
      <c r="AZ69" s="475"/>
      <c r="BA69" s="475"/>
      <c r="BB69" s="475"/>
      <c r="BC69" s="475"/>
      <c r="BD69" s="475"/>
      <c r="BE69" s="475"/>
      <c r="BF69" s="475"/>
      <c r="BG69" s="475"/>
      <c r="BH69" s="475"/>
      <c r="BI69" s="475"/>
      <c r="BJ69" s="475"/>
      <c r="BK69" s="475"/>
      <c r="BL69" s="475"/>
      <c r="BM69" s="475"/>
      <c r="BN69" s="475"/>
      <c r="BO69" s="475"/>
      <c r="BP69" s="475"/>
      <c r="BQ69" s="475"/>
      <c r="BR69" s="475"/>
      <c r="BS69" s="475"/>
      <c r="BT69" s="475"/>
      <c r="BU69" s="475"/>
      <c r="BV69" s="475"/>
      <c r="BW69" s="476"/>
      <c r="BX69" s="481" t="s">
        <v>284</v>
      </c>
      <c r="BY69" s="482"/>
      <c r="BZ69" s="482"/>
      <c r="CA69" s="482"/>
      <c r="CB69" s="482"/>
      <c r="CC69" s="482"/>
      <c r="CD69" s="482"/>
      <c r="CE69" s="483"/>
      <c r="CF69" s="484" t="s">
        <v>89</v>
      </c>
      <c r="CG69" s="482"/>
      <c r="CH69" s="482"/>
      <c r="CI69" s="482"/>
      <c r="CJ69" s="482"/>
      <c r="CK69" s="482"/>
      <c r="CL69" s="482"/>
      <c r="CM69" s="482"/>
      <c r="CN69" s="482"/>
      <c r="CO69" s="482"/>
      <c r="CP69" s="482"/>
      <c r="CQ69" s="482"/>
      <c r="CR69" s="483"/>
      <c r="CS69" s="484" t="s">
        <v>580</v>
      </c>
      <c r="CT69" s="482"/>
      <c r="CU69" s="482"/>
      <c r="CV69" s="482"/>
      <c r="CW69" s="482"/>
      <c r="CX69" s="482"/>
      <c r="CY69" s="482"/>
      <c r="CZ69" s="482"/>
      <c r="DA69" s="482"/>
      <c r="DB69" s="482"/>
      <c r="DC69" s="482"/>
      <c r="DD69" s="482"/>
      <c r="DE69" s="483"/>
      <c r="DF69" s="485">
        <f>GF40</f>
        <v>188760</v>
      </c>
      <c r="DG69" s="486"/>
      <c r="DH69" s="486"/>
      <c r="DI69" s="486"/>
      <c r="DJ69" s="486"/>
      <c r="DK69" s="486"/>
      <c r="DL69" s="486"/>
      <c r="DM69" s="486"/>
      <c r="DN69" s="486"/>
      <c r="DO69" s="486"/>
      <c r="DP69" s="486"/>
      <c r="DQ69" s="486"/>
      <c r="DR69" s="487"/>
      <c r="DS69" s="574"/>
      <c r="DT69" s="486"/>
      <c r="DU69" s="486"/>
      <c r="DV69" s="486"/>
      <c r="DW69" s="486"/>
      <c r="DX69" s="486"/>
      <c r="DY69" s="486"/>
      <c r="DZ69" s="486"/>
      <c r="EA69" s="486"/>
      <c r="EB69" s="486"/>
      <c r="EC69" s="486"/>
      <c r="ED69" s="486"/>
      <c r="EE69" s="487"/>
      <c r="EF69" s="574"/>
      <c r="EG69" s="486"/>
      <c r="EH69" s="486"/>
      <c r="EI69" s="486"/>
      <c r="EJ69" s="486"/>
      <c r="EK69" s="486"/>
      <c r="EL69" s="486"/>
      <c r="EM69" s="486"/>
      <c r="EN69" s="486"/>
      <c r="EO69" s="486"/>
      <c r="EP69" s="486"/>
      <c r="EQ69" s="486"/>
      <c r="ER69" s="487"/>
      <c r="ES69" s="574" t="s">
        <v>47</v>
      </c>
      <c r="ET69" s="486"/>
      <c r="EU69" s="486"/>
      <c r="EV69" s="486"/>
      <c r="EW69" s="486"/>
      <c r="EX69" s="486"/>
      <c r="EY69" s="486"/>
      <c r="EZ69" s="486"/>
      <c r="FA69" s="486"/>
      <c r="FB69" s="486"/>
      <c r="FC69" s="486"/>
      <c r="FD69" s="486"/>
      <c r="FE69" s="575"/>
      <c r="GF69" s="25"/>
    </row>
    <row r="70" spans="1:161" ht="22.5" customHeight="1">
      <c r="A70" s="398" t="s">
        <v>316</v>
      </c>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c r="AP70" s="399"/>
      <c r="AQ70" s="399"/>
      <c r="AR70" s="399"/>
      <c r="AS70" s="399"/>
      <c r="AT70" s="399"/>
      <c r="AU70" s="399"/>
      <c r="AV70" s="399"/>
      <c r="AW70" s="399"/>
      <c r="AX70" s="399"/>
      <c r="AY70" s="399"/>
      <c r="AZ70" s="399"/>
      <c r="BA70" s="399"/>
      <c r="BB70" s="399"/>
      <c r="BC70" s="399"/>
      <c r="BD70" s="399"/>
      <c r="BE70" s="399"/>
      <c r="BF70" s="399"/>
      <c r="BG70" s="399"/>
      <c r="BH70" s="399"/>
      <c r="BI70" s="399"/>
      <c r="BJ70" s="399"/>
      <c r="BK70" s="399"/>
      <c r="BL70" s="399"/>
      <c r="BM70" s="399"/>
      <c r="BN70" s="399"/>
      <c r="BO70" s="399"/>
      <c r="BP70" s="399"/>
      <c r="BQ70" s="399"/>
      <c r="BR70" s="399"/>
      <c r="BS70" s="399"/>
      <c r="BT70" s="399"/>
      <c r="BU70" s="399"/>
      <c r="BV70" s="399"/>
      <c r="BW70" s="400"/>
      <c r="BX70" s="401" t="s">
        <v>318</v>
      </c>
      <c r="BY70" s="402"/>
      <c r="BZ70" s="402"/>
      <c r="CA70" s="402"/>
      <c r="CB70" s="402"/>
      <c r="CC70" s="402"/>
      <c r="CD70" s="402"/>
      <c r="CE70" s="403"/>
      <c r="CF70" s="404" t="s">
        <v>317</v>
      </c>
      <c r="CG70" s="402"/>
      <c r="CH70" s="402"/>
      <c r="CI70" s="402"/>
      <c r="CJ70" s="402"/>
      <c r="CK70" s="402"/>
      <c r="CL70" s="402"/>
      <c r="CM70" s="402"/>
      <c r="CN70" s="402"/>
      <c r="CO70" s="402"/>
      <c r="CP70" s="402"/>
      <c r="CQ70" s="402"/>
      <c r="CR70" s="403"/>
      <c r="CS70" s="404" t="s">
        <v>278</v>
      </c>
      <c r="CT70" s="402"/>
      <c r="CU70" s="402"/>
      <c r="CV70" s="402"/>
      <c r="CW70" s="402"/>
      <c r="CX70" s="402"/>
      <c r="CY70" s="402"/>
      <c r="CZ70" s="402"/>
      <c r="DA70" s="402"/>
      <c r="DB70" s="402"/>
      <c r="DC70" s="402"/>
      <c r="DD70" s="402"/>
      <c r="DE70" s="403"/>
      <c r="DF70" s="405"/>
      <c r="DG70" s="406"/>
      <c r="DH70" s="406"/>
      <c r="DI70" s="406"/>
      <c r="DJ70" s="406"/>
      <c r="DK70" s="406"/>
      <c r="DL70" s="406"/>
      <c r="DM70" s="406"/>
      <c r="DN70" s="406"/>
      <c r="DO70" s="406"/>
      <c r="DP70" s="406"/>
      <c r="DQ70" s="406"/>
      <c r="DR70" s="407"/>
      <c r="DS70" s="394"/>
      <c r="DT70" s="395"/>
      <c r="DU70" s="395"/>
      <c r="DV70" s="395"/>
      <c r="DW70" s="395"/>
      <c r="DX70" s="395"/>
      <c r="DY70" s="395"/>
      <c r="DZ70" s="395"/>
      <c r="EA70" s="395"/>
      <c r="EB70" s="395"/>
      <c r="EC70" s="395"/>
      <c r="ED70" s="395"/>
      <c r="EE70" s="396"/>
      <c r="EF70" s="394"/>
      <c r="EG70" s="395"/>
      <c r="EH70" s="395"/>
      <c r="EI70" s="395"/>
      <c r="EJ70" s="395"/>
      <c r="EK70" s="395"/>
      <c r="EL70" s="395"/>
      <c r="EM70" s="395"/>
      <c r="EN70" s="395"/>
      <c r="EO70" s="395"/>
      <c r="EP70" s="395"/>
      <c r="EQ70" s="395"/>
      <c r="ER70" s="396"/>
      <c r="ES70" s="394" t="s">
        <v>47</v>
      </c>
      <c r="ET70" s="395"/>
      <c r="EU70" s="395"/>
      <c r="EV70" s="395"/>
      <c r="EW70" s="395"/>
      <c r="EX70" s="395"/>
      <c r="EY70" s="395"/>
      <c r="EZ70" s="395"/>
      <c r="FA70" s="395"/>
      <c r="FB70" s="395"/>
      <c r="FC70" s="395"/>
      <c r="FD70" s="395"/>
      <c r="FE70" s="397"/>
    </row>
    <row r="71" spans="1:161" ht="22.5" customHeight="1">
      <c r="A71" s="439" t="s">
        <v>93</v>
      </c>
      <c r="B71" s="440"/>
      <c r="C71" s="440"/>
      <c r="D71" s="440"/>
      <c r="E71" s="440"/>
      <c r="F71" s="440"/>
      <c r="G71" s="440"/>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0"/>
      <c r="AY71" s="440"/>
      <c r="AZ71" s="440"/>
      <c r="BA71" s="440"/>
      <c r="BB71" s="440"/>
      <c r="BC71" s="440"/>
      <c r="BD71" s="440"/>
      <c r="BE71" s="440"/>
      <c r="BF71" s="440"/>
      <c r="BG71" s="440"/>
      <c r="BH71" s="440"/>
      <c r="BI71" s="440"/>
      <c r="BJ71" s="440"/>
      <c r="BK71" s="440"/>
      <c r="BL71" s="440"/>
      <c r="BM71" s="440"/>
      <c r="BN71" s="440"/>
      <c r="BO71" s="440"/>
      <c r="BP71" s="440"/>
      <c r="BQ71" s="440"/>
      <c r="BR71" s="440"/>
      <c r="BS71" s="440"/>
      <c r="BT71" s="440"/>
      <c r="BU71" s="440"/>
      <c r="BV71" s="440"/>
      <c r="BW71" s="440"/>
      <c r="BX71" s="401" t="s">
        <v>94</v>
      </c>
      <c r="BY71" s="402"/>
      <c r="BZ71" s="402"/>
      <c r="CA71" s="402"/>
      <c r="CB71" s="402"/>
      <c r="CC71" s="402"/>
      <c r="CD71" s="402"/>
      <c r="CE71" s="403"/>
      <c r="CF71" s="404" t="s">
        <v>95</v>
      </c>
      <c r="CG71" s="402"/>
      <c r="CH71" s="402"/>
      <c r="CI71" s="402"/>
      <c r="CJ71" s="402"/>
      <c r="CK71" s="402"/>
      <c r="CL71" s="402"/>
      <c r="CM71" s="402"/>
      <c r="CN71" s="402"/>
      <c r="CO71" s="402"/>
      <c r="CP71" s="402"/>
      <c r="CQ71" s="402"/>
      <c r="CR71" s="403"/>
      <c r="CS71" s="404" t="s">
        <v>273</v>
      </c>
      <c r="CT71" s="402"/>
      <c r="CU71" s="402"/>
      <c r="CV71" s="402"/>
      <c r="CW71" s="402"/>
      <c r="CX71" s="402"/>
      <c r="CY71" s="402"/>
      <c r="CZ71" s="402"/>
      <c r="DA71" s="402"/>
      <c r="DB71" s="402"/>
      <c r="DC71" s="402"/>
      <c r="DD71" s="402"/>
      <c r="DE71" s="403"/>
      <c r="DF71" s="405"/>
      <c r="DG71" s="406"/>
      <c r="DH71" s="406"/>
      <c r="DI71" s="406"/>
      <c r="DJ71" s="406"/>
      <c r="DK71" s="406"/>
      <c r="DL71" s="406"/>
      <c r="DM71" s="406"/>
      <c r="DN71" s="406"/>
      <c r="DO71" s="406"/>
      <c r="DP71" s="406"/>
      <c r="DQ71" s="406"/>
      <c r="DR71" s="407"/>
      <c r="DS71" s="394"/>
      <c r="DT71" s="395"/>
      <c r="DU71" s="395"/>
      <c r="DV71" s="395"/>
      <c r="DW71" s="395"/>
      <c r="DX71" s="395"/>
      <c r="DY71" s="395"/>
      <c r="DZ71" s="395"/>
      <c r="EA71" s="395"/>
      <c r="EB71" s="395"/>
      <c r="EC71" s="395"/>
      <c r="ED71" s="395"/>
      <c r="EE71" s="396"/>
      <c r="EF71" s="394"/>
      <c r="EG71" s="395"/>
      <c r="EH71" s="395"/>
      <c r="EI71" s="395"/>
      <c r="EJ71" s="395"/>
      <c r="EK71" s="395"/>
      <c r="EL71" s="395"/>
      <c r="EM71" s="395"/>
      <c r="EN71" s="395"/>
      <c r="EO71" s="395"/>
      <c r="EP71" s="395"/>
      <c r="EQ71" s="395"/>
      <c r="ER71" s="396"/>
      <c r="ES71" s="394" t="s">
        <v>47</v>
      </c>
      <c r="ET71" s="395"/>
      <c r="EU71" s="395"/>
      <c r="EV71" s="395"/>
      <c r="EW71" s="395"/>
      <c r="EX71" s="395"/>
      <c r="EY71" s="395"/>
      <c r="EZ71" s="395"/>
      <c r="FA71" s="395"/>
      <c r="FB71" s="395"/>
      <c r="FC71" s="395"/>
      <c r="FD71" s="395"/>
      <c r="FE71" s="397"/>
    </row>
    <row r="72" spans="1:161" ht="22.5" customHeight="1">
      <c r="A72" s="424" t="s">
        <v>96</v>
      </c>
      <c r="B72" s="425"/>
      <c r="C72" s="425"/>
      <c r="D72" s="425"/>
      <c r="E72" s="425"/>
      <c r="F72" s="425"/>
      <c r="G72" s="425"/>
      <c r="H72" s="425"/>
      <c r="I72" s="425"/>
      <c r="J72" s="425"/>
      <c r="K72" s="425"/>
      <c r="L72" s="425"/>
      <c r="M72" s="425"/>
      <c r="N72" s="425"/>
      <c r="O72" s="425"/>
      <c r="P72" s="425"/>
      <c r="Q72" s="425"/>
      <c r="R72" s="425"/>
      <c r="S72" s="425"/>
      <c r="T72" s="425"/>
      <c r="U72" s="425"/>
      <c r="V72" s="425"/>
      <c r="W72" s="425"/>
      <c r="X72" s="425"/>
      <c r="Y72" s="425"/>
      <c r="Z72" s="425"/>
      <c r="AA72" s="425"/>
      <c r="AB72" s="425"/>
      <c r="AC72" s="425"/>
      <c r="AD72" s="425"/>
      <c r="AE72" s="425"/>
      <c r="AF72" s="425"/>
      <c r="AG72" s="425"/>
      <c r="AH72" s="425"/>
      <c r="AI72" s="425"/>
      <c r="AJ72" s="425"/>
      <c r="AK72" s="425"/>
      <c r="AL72" s="425"/>
      <c r="AM72" s="425"/>
      <c r="AN72" s="425"/>
      <c r="AO72" s="425"/>
      <c r="AP72" s="425"/>
      <c r="AQ72" s="425"/>
      <c r="AR72" s="425"/>
      <c r="AS72" s="425"/>
      <c r="AT72" s="425"/>
      <c r="AU72" s="425"/>
      <c r="AV72" s="425"/>
      <c r="AW72" s="425"/>
      <c r="AX72" s="425"/>
      <c r="AY72" s="425"/>
      <c r="AZ72" s="425"/>
      <c r="BA72" s="425"/>
      <c r="BB72" s="425"/>
      <c r="BC72" s="425"/>
      <c r="BD72" s="425"/>
      <c r="BE72" s="425"/>
      <c r="BF72" s="425"/>
      <c r="BG72" s="425"/>
      <c r="BH72" s="425"/>
      <c r="BI72" s="425"/>
      <c r="BJ72" s="425"/>
      <c r="BK72" s="425"/>
      <c r="BL72" s="425"/>
      <c r="BM72" s="425"/>
      <c r="BN72" s="425"/>
      <c r="BO72" s="425"/>
      <c r="BP72" s="425"/>
      <c r="BQ72" s="425"/>
      <c r="BR72" s="425"/>
      <c r="BS72" s="425"/>
      <c r="BT72" s="425"/>
      <c r="BU72" s="425"/>
      <c r="BV72" s="425"/>
      <c r="BW72" s="425"/>
      <c r="BX72" s="401" t="s">
        <v>97</v>
      </c>
      <c r="BY72" s="402"/>
      <c r="BZ72" s="402"/>
      <c r="CA72" s="402"/>
      <c r="CB72" s="402"/>
      <c r="CC72" s="402"/>
      <c r="CD72" s="402"/>
      <c r="CE72" s="403"/>
      <c r="CF72" s="404" t="s">
        <v>95</v>
      </c>
      <c r="CG72" s="402"/>
      <c r="CH72" s="402"/>
      <c r="CI72" s="402"/>
      <c r="CJ72" s="402"/>
      <c r="CK72" s="402"/>
      <c r="CL72" s="402"/>
      <c r="CM72" s="402"/>
      <c r="CN72" s="402"/>
      <c r="CO72" s="402"/>
      <c r="CP72" s="402"/>
      <c r="CQ72" s="402"/>
      <c r="CR72" s="403"/>
      <c r="CS72" s="404" t="s">
        <v>273</v>
      </c>
      <c r="CT72" s="402"/>
      <c r="CU72" s="402"/>
      <c r="CV72" s="402"/>
      <c r="CW72" s="402"/>
      <c r="CX72" s="402"/>
      <c r="CY72" s="402"/>
      <c r="CZ72" s="402"/>
      <c r="DA72" s="402"/>
      <c r="DB72" s="402"/>
      <c r="DC72" s="402"/>
      <c r="DD72" s="402"/>
      <c r="DE72" s="403"/>
      <c r="DF72" s="470">
        <f>GF13+GG13+GI13</f>
        <v>12025579.89</v>
      </c>
      <c r="DG72" s="406"/>
      <c r="DH72" s="406"/>
      <c r="DI72" s="406"/>
      <c r="DJ72" s="406"/>
      <c r="DK72" s="406"/>
      <c r="DL72" s="406"/>
      <c r="DM72" s="406"/>
      <c r="DN72" s="406"/>
      <c r="DO72" s="406"/>
      <c r="DP72" s="406"/>
      <c r="DQ72" s="406"/>
      <c r="DR72" s="407"/>
      <c r="DS72" s="436">
        <f>9062500+3810626.34</f>
        <v>12873126.34</v>
      </c>
      <c r="DT72" s="437"/>
      <c r="DU72" s="437"/>
      <c r="DV72" s="437"/>
      <c r="DW72" s="437"/>
      <c r="DX72" s="437"/>
      <c r="DY72" s="437"/>
      <c r="DZ72" s="437"/>
      <c r="EA72" s="437"/>
      <c r="EB72" s="437"/>
      <c r="EC72" s="437"/>
      <c r="ED72" s="437"/>
      <c r="EE72" s="438"/>
      <c r="EF72" s="394">
        <f>9602600+3848327.84</f>
        <v>13450927.84</v>
      </c>
      <c r="EG72" s="395"/>
      <c r="EH72" s="395"/>
      <c r="EI72" s="395"/>
      <c r="EJ72" s="395"/>
      <c r="EK72" s="395"/>
      <c r="EL72" s="395"/>
      <c r="EM72" s="395"/>
      <c r="EN72" s="395"/>
      <c r="EO72" s="395"/>
      <c r="EP72" s="395"/>
      <c r="EQ72" s="395"/>
      <c r="ER72" s="396"/>
      <c r="ES72" s="394" t="s">
        <v>47</v>
      </c>
      <c r="ET72" s="395"/>
      <c r="EU72" s="395"/>
      <c r="EV72" s="395"/>
      <c r="EW72" s="395"/>
      <c r="EX72" s="395"/>
      <c r="EY72" s="395"/>
      <c r="EZ72" s="395"/>
      <c r="FA72" s="395"/>
      <c r="FB72" s="395"/>
      <c r="FC72" s="395"/>
      <c r="FD72" s="395"/>
      <c r="FE72" s="397"/>
    </row>
    <row r="73" spans="1:161" ht="12.75" customHeight="1" thickBot="1">
      <c r="A73" s="478" t="s">
        <v>98</v>
      </c>
      <c r="B73" s="479"/>
      <c r="C73" s="479"/>
      <c r="D73" s="479"/>
      <c r="E73" s="479"/>
      <c r="F73" s="479"/>
      <c r="G73" s="479"/>
      <c r="H73" s="479"/>
      <c r="I73" s="479"/>
      <c r="J73" s="479"/>
      <c r="K73" s="479"/>
      <c r="L73" s="479"/>
      <c r="M73" s="479"/>
      <c r="N73" s="479"/>
      <c r="O73" s="479"/>
      <c r="P73" s="479"/>
      <c r="Q73" s="479"/>
      <c r="R73" s="479"/>
      <c r="S73" s="479"/>
      <c r="T73" s="479"/>
      <c r="U73" s="479"/>
      <c r="V73" s="479"/>
      <c r="W73" s="479"/>
      <c r="X73" s="479"/>
      <c r="Y73" s="479"/>
      <c r="Z73" s="479"/>
      <c r="AA73" s="479"/>
      <c r="AB73" s="479"/>
      <c r="AC73" s="479"/>
      <c r="AD73" s="479"/>
      <c r="AE73" s="479"/>
      <c r="AF73" s="479"/>
      <c r="AG73" s="479"/>
      <c r="AH73" s="479"/>
      <c r="AI73" s="479"/>
      <c r="AJ73" s="479"/>
      <c r="AK73" s="479"/>
      <c r="AL73" s="479"/>
      <c r="AM73" s="479"/>
      <c r="AN73" s="479"/>
      <c r="AO73" s="479"/>
      <c r="AP73" s="479"/>
      <c r="AQ73" s="479"/>
      <c r="AR73" s="479"/>
      <c r="AS73" s="479"/>
      <c r="AT73" s="479"/>
      <c r="AU73" s="479"/>
      <c r="AV73" s="479"/>
      <c r="AW73" s="479"/>
      <c r="AX73" s="479"/>
      <c r="AY73" s="479"/>
      <c r="AZ73" s="479"/>
      <c r="BA73" s="479"/>
      <c r="BB73" s="479"/>
      <c r="BC73" s="479"/>
      <c r="BD73" s="479"/>
      <c r="BE73" s="479"/>
      <c r="BF73" s="479"/>
      <c r="BG73" s="479"/>
      <c r="BH73" s="479"/>
      <c r="BI73" s="479"/>
      <c r="BJ73" s="479"/>
      <c r="BK73" s="479"/>
      <c r="BL73" s="479"/>
      <c r="BM73" s="479"/>
      <c r="BN73" s="479"/>
      <c r="BO73" s="479"/>
      <c r="BP73" s="479"/>
      <c r="BQ73" s="479"/>
      <c r="BR73" s="479"/>
      <c r="BS73" s="479"/>
      <c r="BT73" s="479"/>
      <c r="BU73" s="479"/>
      <c r="BV73" s="479"/>
      <c r="BW73" s="480"/>
      <c r="BX73" s="415" t="s">
        <v>99</v>
      </c>
      <c r="BY73" s="416"/>
      <c r="BZ73" s="416"/>
      <c r="CA73" s="416"/>
      <c r="CB73" s="416"/>
      <c r="CC73" s="416"/>
      <c r="CD73" s="416"/>
      <c r="CE73" s="417"/>
      <c r="CF73" s="418" t="s">
        <v>95</v>
      </c>
      <c r="CG73" s="416"/>
      <c r="CH73" s="416"/>
      <c r="CI73" s="416"/>
      <c r="CJ73" s="416"/>
      <c r="CK73" s="416"/>
      <c r="CL73" s="416"/>
      <c r="CM73" s="416"/>
      <c r="CN73" s="416"/>
      <c r="CO73" s="416"/>
      <c r="CP73" s="416"/>
      <c r="CQ73" s="416"/>
      <c r="CR73" s="417"/>
      <c r="CS73" s="418" t="s">
        <v>273</v>
      </c>
      <c r="CT73" s="416"/>
      <c r="CU73" s="416"/>
      <c r="CV73" s="416"/>
      <c r="CW73" s="416"/>
      <c r="CX73" s="416"/>
      <c r="CY73" s="416"/>
      <c r="CZ73" s="416"/>
      <c r="DA73" s="416"/>
      <c r="DB73" s="416"/>
      <c r="DC73" s="416"/>
      <c r="DD73" s="416"/>
      <c r="DE73" s="417"/>
      <c r="DF73" s="409"/>
      <c r="DG73" s="410"/>
      <c r="DH73" s="410"/>
      <c r="DI73" s="410"/>
      <c r="DJ73" s="410"/>
      <c r="DK73" s="410"/>
      <c r="DL73" s="410"/>
      <c r="DM73" s="410"/>
      <c r="DN73" s="410"/>
      <c r="DO73" s="410"/>
      <c r="DP73" s="410"/>
      <c r="DQ73" s="410"/>
      <c r="DR73" s="411"/>
      <c r="DS73" s="409"/>
      <c r="DT73" s="410"/>
      <c r="DU73" s="410"/>
      <c r="DV73" s="410"/>
      <c r="DW73" s="410"/>
      <c r="DX73" s="410"/>
      <c r="DY73" s="410"/>
      <c r="DZ73" s="410"/>
      <c r="EA73" s="410"/>
      <c r="EB73" s="410"/>
      <c r="EC73" s="410"/>
      <c r="ED73" s="410"/>
      <c r="EE73" s="411"/>
      <c r="EF73" s="409"/>
      <c r="EG73" s="410"/>
      <c r="EH73" s="410"/>
      <c r="EI73" s="410"/>
      <c r="EJ73" s="410"/>
      <c r="EK73" s="410"/>
      <c r="EL73" s="410"/>
      <c r="EM73" s="410"/>
      <c r="EN73" s="410"/>
      <c r="EO73" s="410"/>
      <c r="EP73" s="410"/>
      <c r="EQ73" s="410"/>
      <c r="ER73" s="411"/>
      <c r="ES73" s="409" t="s">
        <v>47</v>
      </c>
      <c r="ET73" s="410"/>
      <c r="EU73" s="410"/>
      <c r="EV73" s="410"/>
      <c r="EW73" s="410"/>
      <c r="EX73" s="410"/>
      <c r="EY73" s="410"/>
      <c r="EZ73" s="410"/>
      <c r="FA73" s="410"/>
      <c r="FB73" s="410"/>
      <c r="FC73" s="410"/>
      <c r="FD73" s="410"/>
      <c r="FE73" s="412"/>
    </row>
    <row r="74" spans="1:161" ht="10.5" customHeight="1">
      <c r="A74" s="465" t="s">
        <v>101</v>
      </c>
      <c r="B74" s="466"/>
      <c r="C74" s="466"/>
      <c r="D74" s="466"/>
      <c r="E74" s="466"/>
      <c r="F74" s="466"/>
      <c r="G74" s="466"/>
      <c r="H74" s="466"/>
      <c r="I74" s="466"/>
      <c r="J74" s="466"/>
      <c r="K74" s="466"/>
      <c r="L74" s="466"/>
      <c r="M74" s="466"/>
      <c r="N74" s="466"/>
      <c r="O74" s="466"/>
      <c r="P74" s="466"/>
      <c r="Q74" s="466"/>
      <c r="R74" s="466"/>
      <c r="S74" s="466"/>
      <c r="T74" s="466"/>
      <c r="U74" s="466"/>
      <c r="V74" s="466"/>
      <c r="W74" s="466"/>
      <c r="X74" s="466"/>
      <c r="Y74" s="466"/>
      <c r="Z74" s="466"/>
      <c r="AA74" s="466"/>
      <c r="AB74" s="466"/>
      <c r="AC74" s="466"/>
      <c r="AD74" s="466"/>
      <c r="AE74" s="466"/>
      <c r="AF74" s="466"/>
      <c r="AG74" s="466"/>
      <c r="AH74" s="466"/>
      <c r="AI74" s="466"/>
      <c r="AJ74" s="466"/>
      <c r="AK74" s="466"/>
      <c r="AL74" s="466"/>
      <c r="AM74" s="466"/>
      <c r="AN74" s="466"/>
      <c r="AO74" s="466"/>
      <c r="AP74" s="466"/>
      <c r="AQ74" s="466"/>
      <c r="AR74" s="466"/>
      <c r="AS74" s="466"/>
      <c r="AT74" s="466"/>
      <c r="AU74" s="466"/>
      <c r="AV74" s="466"/>
      <c r="AW74" s="466"/>
      <c r="AX74" s="466"/>
      <c r="AY74" s="466"/>
      <c r="AZ74" s="466"/>
      <c r="BA74" s="466"/>
      <c r="BB74" s="466"/>
      <c r="BC74" s="466"/>
      <c r="BD74" s="466"/>
      <c r="BE74" s="466"/>
      <c r="BF74" s="466"/>
      <c r="BG74" s="466"/>
      <c r="BH74" s="466"/>
      <c r="BI74" s="466"/>
      <c r="BJ74" s="466"/>
      <c r="BK74" s="466"/>
      <c r="BL74" s="466"/>
      <c r="BM74" s="466"/>
      <c r="BN74" s="466"/>
      <c r="BO74" s="466"/>
      <c r="BP74" s="466"/>
      <c r="BQ74" s="466"/>
      <c r="BR74" s="466"/>
      <c r="BS74" s="466"/>
      <c r="BT74" s="466"/>
      <c r="BU74" s="466"/>
      <c r="BV74" s="466"/>
      <c r="BW74" s="466"/>
      <c r="BX74" s="401" t="s">
        <v>102</v>
      </c>
      <c r="BY74" s="402"/>
      <c r="BZ74" s="402"/>
      <c r="CA74" s="402"/>
      <c r="CB74" s="402"/>
      <c r="CC74" s="402"/>
      <c r="CD74" s="402"/>
      <c r="CE74" s="403"/>
      <c r="CF74" s="404" t="s">
        <v>103</v>
      </c>
      <c r="CG74" s="402"/>
      <c r="CH74" s="402"/>
      <c r="CI74" s="402"/>
      <c r="CJ74" s="402"/>
      <c r="CK74" s="402"/>
      <c r="CL74" s="402"/>
      <c r="CM74" s="402"/>
      <c r="CN74" s="402"/>
      <c r="CO74" s="402"/>
      <c r="CP74" s="402"/>
      <c r="CQ74" s="402"/>
      <c r="CR74" s="403"/>
      <c r="CS74" s="404"/>
      <c r="CT74" s="402"/>
      <c r="CU74" s="402"/>
      <c r="CV74" s="402"/>
      <c r="CW74" s="402"/>
      <c r="CX74" s="402"/>
      <c r="CY74" s="402"/>
      <c r="CZ74" s="402"/>
      <c r="DA74" s="402"/>
      <c r="DB74" s="402"/>
      <c r="DC74" s="402"/>
      <c r="DD74" s="402"/>
      <c r="DE74" s="403"/>
      <c r="DF74" s="394"/>
      <c r="DG74" s="395"/>
      <c r="DH74" s="395"/>
      <c r="DI74" s="395"/>
      <c r="DJ74" s="395"/>
      <c r="DK74" s="395"/>
      <c r="DL74" s="395"/>
      <c r="DM74" s="395"/>
      <c r="DN74" s="395"/>
      <c r="DO74" s="395"/>
      <c r="DP74" s="395"/>
      <c r="DQ74" s="395"/>
      <c r="DR74" s="396"/>
      <c r="DS74" s="394"/>
      <c r="DT74" s="395"/>
      <c r="DU74" s="395"/>
      <c r="DV74" s="395"/>
      <c r="DW74" s="395"/>
      <c r="DX74" s="395"/>
      <c r="DY74" s="395"/>
      <c r="DZ74" s="395"/>
      <c r="EA74" s="395"/>
      <c r="EB74" s="395"/>
      <c r="EC74" s="395"/>
      <c r="ED74" s="395"/>
      <c r="EE74" s="396"/>
      <c r="EF74" s="394"/>
      <c r="EG74" s="395"/>
      <c r="EH74" s="395"/>
      <c r="EI74" s="395"/>
      <c r="EJ74" s="395"/>
      <c r="EK74" s="395"/>
      <c r="EL74" s="395"/>
      <c r="EM74" s="395"/>
      <c r="EN74" s="395"/>
      <c r="EO74" s="395"/>
      <c r="EP74" s="395"/>
      <c r="EQ74" s="395"/>
      <c r="ER74" s="396"/>
      <c r="ES74" s="394" t="s">
        <v>47</v>
      </c>
      <c r="ET74" s="395"/>
      <c r="EU74" s="395"/>
      <c r="EV74" s="395"/>
      <c r="EW74" s="395"/>
      <c r="EX74" s="395"/>
      <c r="EY74" s="395"/>
      <c r="EZ74" s="395"/>
      <c r="FA74" s="395"/>
      <c r="FB74" s="395"/>
      <c r="FC74" s="395"/>
      <c r="FD74" s="395"/>
      <c r="FE74" s="397"/>
    </row>
    <row r="75" spans="1:161" ht="21.75" customHeight="1">
      <c r="A75" s="439" t="s">
        <v>104</v>
      </c>
      <c r="B75" s="440"/>
      <c r="C75" s="440"/>
      <c r="D75" s="440"/>
      <c r="E75" s="440"/>
      <c r="F75" s="440"/>
      <c r="G75" s="440"/>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c r="BH75" s="440"/>
      <c r="BI75" s="440"/>
      <c r="BJ75" s="440"/>
      <c r="BK75" s="440"/>
      <c r="BL75" s="440"/>
      <c r="BM75" s="440"/>
      <c r="BN75" s="440"/>
      <c r="BO75" s="440"/>
      <c r="BP75" s="440"/>
      <c r="BQ75" s="440"/>
      <c r="BR75" s="440"/>
      <c r="BS75" s="440"/>
      <c r="BT75" s="440"/>
      <c r="BU75" s="440"/>
      <c r="BV75" s="440"/>
      <c r="BW75" s="440"/>
      <c r="BX75" s="401" t="s">
        <v>105</v>
      </c>
      <c r="BY75" s="402"/>
      <c r="BZ75" s="402"/>
      <c r="CA75" s="402"/>
      <c r="CB75" s="402"/>
      <c r="CC75" s="402"/>
      <c r="CD75" s="402"/>
      <c r="CE75" s="403"/>
      <c r="CF75" s="404" t="s">
        <v>106</v>
      </c>
      <c r="CG75" s="402"/>
      <c r="CH75" s="402"/>
      <c r="CI75" s="402"/>
      <c r="CJ75" s="402"/>
      <c r="CK75" s="402"/>
      <c r="CL75" s="402"/>
      <c r="CM75" s="402"/>
      <c r="CN75" s="402"/>
      <c r="CO75" s="402"/>
      <c r="CP75" s="402"/>
      <c r="CQ75" s="402"/>
      <c r="CR75" s="403"/>
      <c r="CS75" s="404"/>
      <c r="CT75" s="402"/>
      <c r="CU75" s="402"/>
      <c r="CV75" s="402"/>
      <c r="CW75" s="402"/>
      <c r="CX75" s="402"/>
      <c r="CY75" s="402"/>
      <c r="CZ75" s="402"/>
      <c r="DA75" s="402"/>
      <c r="DB75" s="402"/>
      <c r="DC75" s="402"/>
      <c r="DD75" s="402"/>
      <c r="DE75" s="403"/>
      <c r="DF75" s="394"/>
      <c r="DG75" s="395"/>
      <c r="DH75" s="395"/>
      <c r="DI75" s="395"/>
      <c r="DJ75" s="395"/>
      <c r="DK75" s="395"/>
      <c r="DL75" s="395"/>
      <c r="DM75" s="395"/>
      <c r="DN75" s="395"/>
      <c r="DO75" s="395"/>
      <c r="DP75" s="395"/>
      <c r="DQ75" s="395"/>
      <c r="DR75" s="396"/>
      <c r="DS75" s="394"/>
      <c r="DT75" s="395"/>
      <c r="DU75" s="395"/>
      <c r="DV75" s="395"/>
      <c r="DW75" s="395"/>
      <c r="DX75" s="395"/>
      <c r="DY75" s="395"/>
      <c r="DZ75" s="395"/>
      <c r="EA75" s="395"/>
      <c r="EB75" s="395"/>
      <c r="EC75" s="395"/>
      <c r="ED75" s="395"/>
      <c r="EE75" s="396"/>
      <c r="EF75" s="394"/>
      <c r="EG75" s="395"/>
      <c r="EH75" s="395"/>
      <c r="EI75" s="395"/>
      <c r="EJ75" s="395"/>
      <c r="EK75" s="395"/>
      <c r="EL75" s="395"/>
      <c r="EM75" s="395"/>
      <c r="EN75" s="395"/>
      <c r="EO75" s="395"/>
      <c r="EP75" s="395"/>
      <c r="EQ75" s="395"/>
      <c r="ER75" s="396"/>
      <c r="ES75" s="394" t="s">
        <v>47</v>
      </c>
      <c r="ET75" s="395"/>
      <c r="EU75" s="395"/>
      <c r="EV75" s="395"/>
      <c r="EW75" s="395"/>
      <c r="EX75" s="395"/>
      <c r="EY75" s="395"/>
      <c r="EZ75" s="395"/>
      <c r="FA75" s="395"/>
      <c r="FB75" s="395"/>
      <c r="FC75" s="395"/>
      <c r="FD75" s="395"/>
      <c r="FE75" s="397"/>
    </row>
    <row r="76" spans="1:161" ht="33.75" customHeight="1">
      <c r="A76" s="424" t="s">
        <v>107</v>
      </c>
      <c r="B76" s="425"/>
      <c r="C76" s="425"/>
      <c r="D76" s="425"/>
      <c r="E76" s="425"/>
      <c r="F76" s="425"/>
      <c r="G76" s="425"/>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c r="AI76" s="425"/>
      <c r="AJ76" s="425"/>
      <c r="AK76" s="425"/>
      <c r="AL76" s="425"/>
      <c r="AM76" s="425"/>
      <c r="AN76" s="425"/>
      <c r="AO76" s="425"/>
      <c r="AP76" s="425"/>
      <c r="AQ76" s="425"/>
      <c r="AR76" s="425"/>
      <c r="AS76" s="425"/>
      <c r="AT76" s="425"/>
      <c r="AU76" s="425"/>
      <c r="AV76" s="425"/>
      <c r="AW76" s="425"/>
      <c r="AX76" s="425"/>
      <c r="AY76" s="425"/>
      <c r="AZ76" s="425"/>
      <c r="BA76" s="425"/>
      <c r="BB76" s="425"/>
      <c r="BC76" s="425"/>
      <c r="BD76" s="425"/>
      <c r="BE76" s="425"/>
      <c r="BF76" s="425"/>
      <c r="BG76" s="425"/>
      <c r="BH76" s="425"/>
      <c r="BI76" s="425"/>
      <c r="BJ76" s="425"/>
      <c r="BK76" s="425"/>
      <c r="BL76" s="425"/>
      <c r="BM76" s="425"/>
      <c r="BN76" s="425"/>
      <c r="BO76" s="425"/>
      <c r="BP76" s="425"/>
      <c r="BQ76" s="425"/>
      <c r="BR76" s="425"/>
      <c r="BS76" s="425"/>
      <c r="BT76" s="425"/>
      <c r="BU76" s="425"/>
      <c r="BV76" s="425"/>
      <c r="BW76" s="425"/>
      <c r="BX76" s="401" t="s">
        <v>108</v>
      </c>
      <c r="BY76" s="402"/>
      <c r="BZ76" s="402"/>
      <c r="CA76" s="402"/>
      <c r="CB76" s="402"/>
      <c r="CC76" s="402"/>
      <c r="CD76" s="402"/>
      <c r="CE76" s="403"/>
      <c r="CF76" s="404" t="s">
        <v>109</v>
      </c>
      <c r="CG76" s="402"/>
      <c r="CH76" s="402"/>
      <c r="CI76" s="402"/>
      <c r="CJ76" s="402"/>
      <c r="CK76" s="402"/>
      <c r="CL76" s="402"/>
      <c r="CM76" s="402"/>
      <c r="CN76" s="402"/>
      <c r="CO76" s="402"/>
      <c r="CP76" s="402"/>
      <c r="CQ76" s="402"/>
      <c r="CR76" s="403"/>
      <c r="CS76" s="404" t="s">
        <v>314</v>
      </c>
      <c r="CT76" s="402"/>
      <c r="CU76" s="402"/>
      <c r="CV76" s="402"/>
      <c r="CW76" s="402"/>
      <c r="CX76" s="402"/>
      <c r="CY76" s="402"/>
      <c r="CZ76" s="402"/>
      <c r="DA76" s="402"/>
      <c r="DB76" s="402"/>
      <c r="DC76" s="402"/>
      <c r="DD76" s="402"/>
      <c r="DE76" s="403"/>
      <c r="DF76" s="394"/>
      <c r="DG76" s="395"/>
      <c r="DH76" s="395"/>
      <c r="DI76" s="395"/>
      <c r="DJ76" s="395"/>
      <c r="DK76" s="395"/>
      <c r="DL76" s="395"/>
      <c r="DM76" s="395"/>
      <c r="DN76" s="395"/>
      <c r="DO76" s="395"/>
      <c r="DP76" s="395"/>
      <c r="DQ76" s="395"/>
      <c r="DR76" s="396"/>
      <c r="DS76" s="394"/>
      <c r="DT76" s="395"/>
      <c r="DU76" s="395"/>
      <c r="DV76" s="395"/>
      <c r="DW76" s="395"/>
      <c r="DX76" s="395"/>
      <c r="DY76" s="395"/>
      <c r="DZ76" s="395"/>
      <c r="EA76" s="395"/>
      <c r="EB76" s="395"/>
      <c r="EC76" s="395"/>
      <c r="ED76" s="395"/>
      <c r="EE76" s="396"/>
      <c r="EF76" s="394"/>
      <c r="EG76" s="395"/>
      <c r="EH76" s="395"/>
      <c r="EI76" s="395"/>
      <c r="EJ76" s="395"/>
      <c r="EK76" s="395"/>
      <c r="EL76" s="395"/>
      <c r="EM76" s="395"/>
      <c r="EN76" s="395"/>
      <c r="EO76" s="395"/>
      <c r="EP76" s="395"/>
      <c r="EQ76" s="395"/>
      <c r="ER76" s="396"/>
      <c r="ES76" s="394" t="s">
        <v>47</v>
      </c>
      <c r="ET76" s="395"/>
      <c r="EU76" s="395"/>
      <c r="EV76" s="395"/>
      <c r="EW76" s="395"/>
      <c r="EX76" s="395"/>
      <c r="EY76" s="395"/>
      <c r="EZ76" s="395"/>
      <c r="FA76" s="395"/>
      <c r="FB76" s="395"/>
      <c r="FC76" s="395"/>
      <c r="FD76" s="395"/>
      <c r="FE76" s="397"/>
    </row>
    <row r="77" spans="1:161" ht="10.5" customHeight="1">
      <c r="A77" s="465" t="s">
        <v>111</v>
      </c>
      <c r="B77" s="466"/>
      <c r="C77" s="466"/>
      <c r="D77" s="466"/>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c r="AC77" s="466"/>
      <c r="AD77" s="466"/>
      <c r="AE77" s="466"/>
      <c r="AF77" s="466"/>
      <c r="AG77" s="466"/>
      <c r="AH77" s="466"/>
      <c r="AI77" s="466"/>
      <c r="AJ77" s="466"/>
      <c r="AK77" s="466"/>
      <c r="AL77" s="466"/>
      <c r="AM77" s="466"/>
      <c r="AN77" s="466"/>
      <c r="AO77" s="466"/>
      <c r="AP77" s="466"/>
      <c r="AQ77" s="466"/>
      <c r="AR77" s="466"/>
      <c r="AS77" s="466"/>
      <c r="AT77" s="466"/>
      <c r="AU77" s="466"/>
      <c r="AV77" s="466"/>
      <c r="AW77" s="466"/>
      <c r="AX77" s="466"/>
      <c r="AY77" s="466"/>
      <c r="AZ77" s="466"/>
      <c r="BA77" s="466"/>
      <c r="BB77" s="466"/>
      <c r="BC77" s="466"/>
      <c r="BD77" s="466"/>
      <c r="BE77" s="466"/>
      <c r="BF77" s="466"/>
      <c r="BG77" s="466"/>
      <c r="BH77" s="466"/>
      <c r="BI77" s="466"/>
      <c r="BJ77" s="466"/>
      <c r="BK77" s="466"/>
      <c r="BL77" s="466"/>
      <c r="BM77" s="466"/>
      <c r="BN77" s="466"/>
      <c r="BO77" s="466"/>
      <c r="BP77" s="466"/>
      <c r="BQ77" s="466"/>
      <c r="BR77" s="466"/>
      <c r="BS77" s="466"/>
      <c r="BT77" s="466"/>
      <c r="BU77" s="466"/>
      <c r="BV77" s="466"/>
      <c r="BW77" s="466"/>
      <c r="BX77" s="401" t="s">
        <v>112</v>
      </c>
      <c r="BY77" s="402"/>
      <c r="BZ77" s="402"/>
      <c r="CA77" s="402"/>
      <c r="CB77" s="402"/>
      <c r="CC77" s="402"/>
      <c r="CD77" s="402"/>
      <c r="CE77" s="403"/>
      <c r="CF77" s="404" t="s">
        <v>113</v>
      </c>
      <c r="CG77" s="402"/>
      <c r="CH77" s="402"/>
      <c r="CI77" s="402"/>
      <c r="CJ77" s="402"/>
      <c r="CK77" s="402"/>
      <c r="CL77" s="402"/>
      <c r="CM77" s="402"/>
      <c r="CN77" s="402"/>
      <c r="CO77" s="402"/>
      <c r="CP77" s="402"/>
      <c r="CQ77" s="402"/>
      <c r="CR77" s="403"/>
      <c r="CS77" s="404"/>
      <c r="CT77" s="402"/>
      <c r="CU77" s="402"/>
      <c r="CV77" s="402"/>
      <c r="CW77" s="402"/>
      <c r="CX77" s="402"/>
      <c r="CY77" s="402"/>
      <c r="CZ77" s="402"/>
      <c r="DA77" s="402"/>
      <c r="DB77" s="402"/>
      <c r="DC77" s="402"/>
      <c r="DD77" s="402"/>
      <c r="DE77" s="403"/>
      <c r="DF77" s="471">
        <f>DF78+DF80+DF82</f>
        <v>156200</v>
      </c>
      <c r="DG77" s="472"/>
      <c r="DH77" s="472"/>
      <c r="DI77" s="472"/>
      <c r="DJ77" s="472"/>
      <c r="DK77" s="472"/>
      <c r="DL77" s="472"/>
      <c r="DM77" s="472"/>
      <c r="DN77" s="472"/>
      <c r="DO77" s="472"/>
      <c r="DP77" s="472"/>
      <c r="DQ77" s="472"/>
      <c r="DR77" s="473"/>
      <c r="DS77" s="471">
        <f>DS78+DS80</f>
        <v>156200</v>
      </c>
      <c r="DT77" s="472"/>
      <c r="DU77" s="472"/>
      <c r="DV77" s="472"/>
      <c r="DW77" s="472"/>
      <c r="DX77" s="472"/>
      <c r="DY77" s="472"/>
      <c r="DZ77" s="472"/>
      <c r="EA77" s="472"/>
      <c r="EB77" s="472"/>
      <c r="EC77" s="472"/>
      <c r="ED77" s="472"/>
      <c r="EE77" s="473"/>
      <c r="EF77" s="471">
        <f>EF78+EF80</f>
        <v>156200</v>
      </c>
      <c r="EG77" s="472"/>
      <c r="EH77" s="472"/>
      <c r="EI77" s="472"/>
      <c r="EJ77" s="472"/>
      <c r="EK77" s="472"/>
      <c r="EL77" s="472"/>
      <c r="EM77" s="472"/>
      <c r="EN77" s="472"/>
      <c r="EO77" s="472"/>
      <c r="EP77" s="472"/>
      <c r="EQ77" s="472"/>
      <c r="ER77" s="473"/>
      <c r="ES77" s="394" t="s">
        <v>47</v>
      </c>
      <c r="ET77" s="395"/>
      <c r="EU77" s="395"/>
      <c r="EV77" s="395"/>
      <c r="EW77" s="395"/>
      <c r="EX77" s="395"/>
      <c r="EY77" s="395"/>
      <c r="EZ77" s="395"/>
      <c r="FA77" s="395"/>
      <c r="FB77" s="395"/>
      <c r="FC77" s="395"/>
      <c r="FD77" s="395"/>
      <c r="FE77" s="397"/>
    </row>
    <row r="78" spans="1:161" ht="21.75" customHeight="1">
      <c r="A78" s="439" t="s">
        <v>114</v>
      </c>
      <c r="B78" s="440"/>
      <c r="C78" s="440"/>
      <c r="D78" s="440"/>
      <c r="E78" s="440"/>
      <c r="F78" s="440"/>
      <c r="G78" s="440"/>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440"/>
      <c r="AZ78" s="440"/>
      <c r="BA78" s="440"/>
      <c r="BB78" s="440"/>
      <c r="BC78" s="440"/>
      <c r="BD78" s="440"/>
      <c r="BE78" s="440"/>
      <c r="BF78" s="440"/>
      <c r="BG78" s="440"/>
      <c r="BH78" s="440"/>
      <c r="BI78" s="440"/>
      <c r="BJ78" s="440"/>
      <c r="BK78" s="440"/>
      <c r="BL78" s="440"/>
      <c r="BM78" s="440"/>
      <c r="BN78" s="440"/>
      <c r="BO78" s="440"/>
      <c r="BP78" s="440"/>
      <c r="BQ78" s="440"/>
      <c r="BR78" s="440"/>
      <c r="BS78" s="440"/>
      <c r="BT78" s="440"/>
      <c r="BU78" s="440"/>
      <c r="BV78" s="440"/>
      <c r="BW78" s="440"/>
      <c r="BX78" s="401" t="s">
        <v>115</v>
      </c>
      <c r="BY78" s="402"/>
      <c r="BZ78" s="402"/>
      <c r="CA78" s="402"/>
      <c r="CB78" s="402"/>
      <c r="CC78" s="402"/>
      <c r="CD78" s="402"/>
      <c r="CE78" s="403"/>
      <c r="CF78" s="404" t="s">
        <v>116</v>
      </c>
      <c r="CG78" s="402"/>
      <c r="CH78" s="402"/>
      <c r="CI78" s="402"/>
      <c r="CJ78" s="402"/>
      <c r="CK78" s="402"/>
      <c r="CL78" s="402"/>
      <c r="CM78" s="402"/>
      <c r="CN78" s="402"/>
      <c r="CO78" s="402"/>
      <c r="CP78" s="402"/>
      <c r="CQ78" s="402"/>
      <c r="CR78" s="403"/>
      <c r="CS78" s="404" t="s">
        <v>315</v>
      </c>
      <c r="CT78" s="402"/>
      <c r="CU78" s="402"/>
      <c r="CV78" s="402"/>
      <c r="CW78" s="402"/>
      <c r="CX78" s="402"/>
      <c r="CY78" s="402"/>
      <c r="CZ78" s="402"/>
      <c r="DA78" s="402"/>
      <c r="DB78" s="402"/>
      <c r="DC78" s="402"/>
      <c r="DD78" s="402"/>
      <c r="DE78" s="403"/>
      <c r="DF78" s="470">
        <f>GF43+GH43+GI43</f>
        <v>156200</v>
      </c>
      <c r="DG78" s="406"/>
      <c r="DH78" s="406"/>
      <c r="DI78" s="406"/>
      <c r="DJ78" s="406"/>
      <c r="DK78" s="406"/>
      <c r="DL78" s="406"/>
      <c r="DM78" s="406"/>
      <c r="DN78" s="406"/>
      <c r="DO78" s="406"/>
      <c r="DP78" s="406"/>
      <c r="DQ78" s="406"/>
      <c r="DR78" s="407"/>
      <c r="DS78" s="436">
        <v>156200</v>
      </c>
      <c r="DT78" s="437"/>
      <c r="DU78" s="437"/>
      <c r="DV78" s="437"/>
      <c r="DW78" s="437"/>
      <c r="DX78" s="437"/>
      <c r="DY78" s="437"/>
      <c r="DZ78" s="437"/>
      <c r="EA78" s="437"/>
      <c r="EB78" s="437"/>
      <c r="EC78" s="437"/>
      <c r="ED78" s="437"/>
      <c r="EE78" s="438"/>
      <c r="EF78" s="436">
        <v>156200</v>
      </c>
      <c r="EG78" s="437"/>
      <c r="EH78" s="437"/>
      <c r="EI78" s="437"/>
      <c r="EJ78" s="437"/>
      <c r="EK78" s="437"/>
      <c r="EL78" s="437"/>
      <c r="EM78" s="437"/>
      <c r="EN78" s="437"/>
      <c r="EO78" s="437"/>
      <c r="EP78" s="437"/>
      <c r="EQ78" s="437"/>
      <c r="ER78" s="438"/>
      <c r="ES78" s="394" t="s">
        <v>47</v>
      </c>
      <c r="ET78" s="395"/>
      <c r="EU78" s="395"/>
      <c r="EV78" s="395"/>
      <c r="EW78" s="395"/>
      <c r="EX78" s="395"/>
      <c r="EY78" s="395"/>
      <c r="EZ78" s="395"/>
      <c r="FA78" s="395"/>
      <c r="FB78" s="395"/>
      <c r="FC78" s="395"/>
      <c r="FD78" s="395"/>
      <c r="FE78" s="397"/>
    </row>
    <row r="79" spans="1:161" ht="21.75" customHeight="1">
      <c r="A79" s="439" t="s">
        <v>117</v>
      </c>
      <c r="B79" s="440"/>
      <c r="C79" s="440"/>
      <c r="D79" s="440"/>
      <c r="E79" s="440"/>
      <c r="F79" s="440"/>
      <c r="G79" s="440"/>
      <c r="H79" s="440"/>
      <c r="I79" s="440"/>
      <c r="J79" s="440"/>
      <c r="K79" s="440"/>
      <c r="L79" s="440"/>
      <c r="M79" s="440"/>
      <c r="N79" s="440"/>
      <c r="O79" s="440"/>
      <c r="P79" s="440"/>
      <c r="Q79" s="440"/>
      <c r="R79" s="440"/>
      <c r="S79" s="440"/>
      <c r="T79" s="440"/>
      <c r="U79" s="440"/>
      <c r="V79" s="440"/>
      <c r="W79" s="440"/>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0"/>
      <c r="AY79" s="440"/>
      <c r="AZ79" s="440"/>
      <c r="BA79" s="440"/>
      <c r="BB79" s="440"/>
      <c r="BC79" s="440"/>
      <c r="BD79" s="440"/>
      <c r="BE79" s="440"/>
      <c r="BF79" s="440"/>
      <c r="BG79" s="440"/>
      <c r="BH79" s="440"/>
      <c r="BI79" s="440"/>
      <c r="BJ79" s="440"/>
      <c r="BK79" s="440"/>
      <c r="BL79" s="440"/>
      <c r="BM79" s="440"/>
      <c r="BN79" s="440"/>
      <c r="BO79" s="440"/>
      <c r="BP79" s="440"/>
      <c r="BQ79" s="440"/>
      <c r="BR79" s="440"/>
      <c r="BS79" s="440"/>
      <c r="BT79" s="440"/>
      <c r="BU79" s="440"/>
      <c r="BV79" s="440"/>
      <c r="BW79" s="440"/>
      <c r="BX79" s="401" t="s">
        <v>118</v>
      </c>
      <c r="BY79" s="402"/>
      <c r="BZ79" s="402"/>
      <c r="CA79" s="402"/>
      <c r="CB79" s="402"/>
      <c r="CC79" s="402"/>
      <c r="CD79" s="402"/>
      <c r="CE79" s="403"/>
      <c r="CF79" s="404" t="s">
        <v>119</v>
      </c>
      <c r="CG79" s="402"/>
      <c r="CH79" s="402"/>
      <c r="CI79" s="402"/>
      <c r="CJ79" s="402"/>
      <c r="CK79" s="402"/>
      <c r="CL79" s="402"/>
      <c r="CM79" s="402"/>
      <c r="CN79" s="402"/>
      <c r="CO79" s="402"/>
      <c r="CP79" s="402"/>
      <c r="CQ79" s="402"/>
      <c r="CR79" s="403"/>
      <c r="CS79" s="404" t="s">
        <v>315</v>
      </c>
      <c r="CT79" s="402"/>
      <c r="CU79" s="402"/>
      <c r="CV79" s="402"/>
      <c r="CW79" s="402"/>
      <c r="CX79" s="402"/>
      <c r="CY79" s="402"/>
      <c r="CZ79" s="402"/>
      <c r="DA79" s="402"/>
      <c r="DB79" s="402"/>
      <c r="DC79" s="402"/>
      <c r="DD79" s="402"/>
      <c r="DE79" s="403"/>
      <c r="DF79" s="394"/>
      <c r="DG79" s="395"/>
      <c r="DH79" s="395"/>
      <c r="DI79" s="395"/>
      <c r="DJ79" s="395"/>
      <c r="DK79" s="395"/>
      <c r="DL79" s="395"/>
      <c r="DM79" s="395"/>
      <c r="DN79" s="395"/>
      <c r="DO79" s="395"/>
      <c r="DP79" s="395"/>
      <c r="DQ79" s="395"/>
      <c r="DR79" s="396"/>
      <c r="DS79" s="394"/>
      <c r="DT79" s="395"/>
      <c r="DU79" s="395"/>
      <c r="DV79" s="395"/>
      <c r="DW79" s="395"/>
      <c r="DX79" s="395"/>
      <c r="DY79" s="395"/>
      <c r="DZ79" s="395"/>
      <c r="EA79" s="395"/>
      <c r="EB79" s="395"/>
      <c r="EC79" s="395"/>
      <c r="ED79" s="395"/>
      <c r="EE79" s="396"/>
      <c r="EF79" s="394"/>
      <c r="EG79" s="395"/>
      <c r="EH79" s="395"/>
      <c r="EI79" s="395"/>
      <c r="EJ79" s="395"/>
      <c r="EK79" s="395"/>
      <c r="EL79" s="395"/>
      <c r="EM79" s="395"/>
      <c r="EN79" s="395"/>
      <c r="EO79" s="395"/>
      <c r="EP79" s="395"/>
      <c r="EQ79" s="395"/>
      <c r="ER79" s="396"/>
      <c r="ES79" s="394" t="s">
        <v>47</v>
      </c>
      <c r="ET79" s="395"/>
      <c r="EU79" s="395"/>
      <c r="EV79" s="395"/>
      <c r="EW79" s="395"/>
      <c r="EX79" s="395"/>
      <c r="EY79" s="395"/>
      <c r="EZ79" s="395"/>
      <c r="FA79" s="395"/>
      <c r="FB79" s="395"/>
      <c r="FC79" s="395"/>
      <c r="FD79" s="395"/>
      <c r="FE79" s="397"/>
    </row>
    <row r="80" spans="1:161" ht="10.5" customHeight="1">
      <c r="A80" s="439" t="s">
        <v>120</v>
      </c>
      <c r="B80" s="440"/>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0"/>
      <c r="AY80" s="440"/>
      <c r="AZ80" s="440"/>
      <c r="BA80" s="440"/>
      <c r="BB80" s="440"/>
      <c r="BC80" s="440"/>
      <c r="BD80" s="440"/>
      <c r="BE80" s="440"/>
      <c r="BF80" s="440"/>
      <c r="BG80" s="440"/>
      <c r="BH80" s="440"/>
      <c r="BI80" s="440"/>
      <c r="BJ80" s="440"/>
      <c r="BK80" s="440"/>
      <c r="BL80" s="440"/>
      <c r="BM80" s="440"/>
      <c r="BN80" s="440"/>
      <c r="BO80" s="440"/>
      <c r="BP80" s="440"/>
      <c r="BQ80" s="440"/>
      <c r="BR80" s="440"/>
      <c r="BS80" s="440"/>
      <c r="BT80" s="440"/>
      <c r="BU80" s="440"/>
      <c r="BV80" s="440"/>
      <c r="BW80" s="440"/>
      <c r="BX80" s="401" t="s">
        <v>121</v>
      </c>
      <c r="BY80" s="402"/>
      <c r="BZ80" s="402"/>
      <c r="CA80" s="402"/>
      <c r="CB80" s="402"/>
      <c r="CC80" s="402"/>
      <c r="CD80" s="402"/>
      <c r="CE80" s="403"/>
      <c r="CF80" s="404" t="s">
        <v>122</v>
      </c>
      <c r="CG80" s="402"/>
      <c r="CH80" s="402"/>
      <c r="CI80" s="402"/>
      <c r="CJ80" s="402"/>
      <c r="CK80" s="402"/>
      <c r="CL80" s="402"/>
      <c r="CM80" s="402"/>
      <c r="CN80" s="402"/>
      <c r="CO80" s="402"/>
      <c r="CP80" s="402"/>
      <c r="CQ80" s="402"/>
      <c r="CR80" s="403"/>
      <c r="CS80" s="404" t="s">
        <v>520</v>
      </c>
      <c r="CT80" s="402"/>
      <c r="CU80" s="402"/>
      <c r="CV80" s="402"/>
      <c r="CW80" s="402"/>
      <c r="CX80" s="402"/>
      <c r="CY80" s="402"/>
      <c r="CZ80" s="402"/>
      <c r="DA80" s="402"/>
      <c r="DB80" s="402"/>
      <c r="DC80" s="402"/>
      <c r="DD80" s="402"/>
      <c r="DE80" s="403"/>
      <c r="DF80" s="394">
        <f>GI44</f>
        <v>0</v>
      </c>
      <c r="DG80" s="395"/>
      <c r="DH80" s="395"/>
      <c r="DI80" s="395"/>
      <c r="DJ80" s="395"/>
      <c r="DK80" s="395"/>
      <c r="DL80" s="395"/>
      <c r="DM80" s="395"/>
      <c r="DN80" s="395"/>
      <c r="DO80" s="395"/>
      <c r="DP80" s="395"/>
      <c r="DQ80" s="395"/>
      <c r="DR80" s="396"/>
      <c r="DS80" s="394"/>
      <c r="DT80" s="395"/>
      <c r="DU80" s="395"/>
      <c r="DV80" s="395"/>
      <c r="DW80" s="395"/>
      <c r="DX80" s="395"/>
      <c r="DY80" s="395"/>
      <c r="DZ80" s="395"/>
      <c r="EA80" s="395"/>
      <c r="EB80" s="395"/>
      <c r="EC80" s="395"/>
      <c r="ED80" s="395"/>
      <c r="EE80" s="396"/>
      <c r="EF80" s="394"/>
      <c r="EG80" s="395"/>
      <c r="EH80" s="395"/>
      <c r="EI80" s="395"/>
      <c r="EJ80" s="395"/>
      <c r="EK80" s="395"/>
      <c r="EL80" s="395"/>
      <c r="EM80" s="395"/>
      <c r="EN80" s="395"/>
      <c r="EO80" s="395"/>
      <c r="EP80" s="395"/>
      <c r="EQ80" s="395"/>
      <c r="ER80" s="396"/>
      <c r="ES80" s="394" t="s">
        <v>47</v>
      </c>
      <c r="ET80" s="395"/>
      <c r="EU80" s="395"/>
      <c r="EV80" s="395"/>
      <c r="EW80" s="395"/>
      <c r="EX80" s="395"/>
      <c r="EY80" s="395"/>
      <c r="EZ80" s="395"/>
      <c r="FA80" s="395"/>
      <c r="FB80" s="395"/>
      <c r="FC80" s="395"/>
      <c r="FD80" s="395"/>
      <c r="FE80" s="397"/>
    </row>
    <row r="81" spans="1:161" ht="10.5" customHeight="1">
      <c r="A81" s="465" t="s">
        <v>123</v>
      </c>
      <c r="B81" s="466"/>
      <c r="C81" s="466"/>
      <c r="D81" s="466"/>
      <c r="E81" s="466"/>
      <c r="F81" s="466"/>
      <c r="G81" s="466"/>
      <c r="H81" s="466"/>
      <c r="I81" s="466"/>
      <c r="J81" s="466"/>
      <c r="K81" s="466"/>
      <c r="L81" s="466"/>
      <c r="M81" s="466"/>
      <c r="N81" s="466"/>
      <c r="O81" s="466"/>
      <c r="P81" s="466"/>
      <c r="Q81" s="466"/>
      <c r="R81" s="466"/>
      <c r="S81" s="466"/>
      <c r="T81" s="466"/>
      <c r="U81" s="466"/>
      <c r="V81" s="466"/>
      <c r="W81" s="466"/>
      <c r="X81" s="466"/>
      <c r="Y81" s="466"/>
      <c r="Z81" s="466"/>
      <c r="AA81" s="466"/>
      <c r="AB81" s="466"/>
      <c r="AC81" s="466"/>
      <c r="AD81" s="466"/>
      <c r="AE81" s="466"/>
      <c r="AF81" s="466"/>
      <c r="AG81" s="466"/>
      <c r="AH81" s="466"/>
      <c r="AI81" s="466"/>
      <c r="AJ81" s="466"/>
      <c r="AK81" s="466"/>
      <c r="AL81" s="466"/>
      <c r="AM81" s="466"/>
      <c r="AN81" s="466"/>
      <c r="AO81" s="466"/>
      <c r="AP81" s="466"/>
      <c r="AQ81" s="466"/>
      <c r="AR81" s="466"/>
      <c r="AS81" s="466"/>
      <c r="AT81" s="466"/>
      <c r="AU81" s="466"/>
      <c r="AV81" s="466"/>
      <c r="AW81" s="466"/>
      <c r="AX81" s="466"/>
      <c r="AY81" s="466"/>
      <c r="AZ81" s="466"/>
      <c r="BA81" s="466"/>
      <c r="BB81" s="466"/>
      <c r="BC81" s="466"/>
      <c r="BD81" s="466"/>
      <c r="BE81" s="466"/>
      <c r="BF81" s="466"/>
      <c r="BG81" s="466"/>
      <c r="BH81" s="466"/>
      <c r="BI81" s="466"/>
      <c r="BJ81" s="466"/>
      <c r="BK81" s="466"/>
      <c r="BL81" s="466"/>
      <c r="BM81" s="466"/>
      <c r="BN81" s="466"/>
      <c r="BO81" s="466"/>
      <c r="BP81" s="466"/>
      <c r="BQ81" s="466"/>
      <c r="BR81" s="466"/>
      <c r="BS81" s="466"/>
      <c r="BT81" s="466"/>
      <c r="BU81" s="466"/>
      <c r="BV81" s="466"/>
      <c r="BW81" s="466"/>
      <c r="BX81" s="401" t="s">
        <v>124</v>
      </c>
      <c r="BY81" s="402"/>
      <c r="BZ81" s="402"/>
      <c r="CA81" s="402"/>
      <c r="CB81" s="402"/>
      <c r="CC81" s="402"/>
      <c r="CD81" s="402"/>
      <c r="CE81" s="403"/>
      <c r="CF81" s="404" t="s">
        <v>47</v>
      </c>
      <c r="CG81" s="402"/>
      <c r="CH81" s="402"/>
      <c r="CI81" s="402"/>
      <c r="CJ81" s="402"/>
      <c r="CK81" s="402"/>
      <c r="CL81" s="402"/>
      <c r="CM81" s="402"/>
      <c r="CN81" s="402"/>
      <c r="CO81" s="402"/>
      <c r="CP81" s="402"/>
      <c r="CQ81" s="402"/>
      <c r="CR81" s="403"/>
      <c r="CS81" s="404"/>
      <c r="CT81" s="402"/>
      <c r="CU81" s="402"/>
      <c r="CV81" s="402"/>
      <c r="CW81" s="402"/>
      <c r="CX81" s="402"/>
      <c r="CY81" s="402"/>
      <c r="CZ81" s="402"/>
      <c r="DA81" s="402"/>
      <c r="DB81" s="402"/>
      <c r="DC81" s="402"/>
      <c r="DD81" s="402"/>
      <c r="DE81" s="403"/>
      <c r="DF81" s="394"/>
      <c r="DG81" s="395"/>
      <c r="DH81" s="395"/>
      <c r="DI81" s="395"/>
      <c r="DJ81" s="395"/>
      <c r="DK81" s="395"/>
      <c r="DL81" s="395"/>
      <c r="DM81" s="395"/>
      <c r="DN81" s="395"/>
      <c r="DO81" s="395"/>
      <c r="DP81" s="395"/>
      <c r="DQ81" s="395"/>
      <c r="DR81" s="396"/>
      <c r="DS81" s="394"/>
      <c r="DT81" s="395"/>
      <c r="DU81" s="395"/>
      <c r="DV81" s="395"/>
      <c r="DW81" s="395"/>
      <c r="DX81" s="395"/>
      <c r="DY81" s="395"/>
      <c r="DZ81" s="395"/>
      <c r="EA81" s="395"/>
      <c r="EB81" s="395"/>
      <c r="EC81" s="395"/>
      <c r="ED81" s="395"/>
      <c r="EE81" s="396"/>
      <c r="EF81" s="394"/>
      <c r="EG81" s="395"/>
      <c r="EH81" s="395"/>
      <c r="EI81" s="395"/>
      <c r="EJ81" s="395"/>
      <c r="EK81" s="395"/>
      <c r="EL81" s="395"/>
      <c r="EM81" s="395"/>
      <c r="EN81" s="395"/>
      <c r="EO81" s="395"/>
      <c r="EP81" s="395"/>
      <c r="EQ81" s="395"/>
      <c r="ER81" s="396"/>
      <c r="ES81" s="394" t="s">
        <v>47</v>
      </c>
      <c r="ET81" s="395"/>
      <c r="EU81" s="395"/>
      <c r="EV81" s="395"/>
      <c r="EW81" s="395"/>
      <c r="EX81" s="395"/>
      <c r="EY81" s="395"/>
      <c r="EZ81" s="395"/>
      <c r="FA81" s="395"/>
      <c r="FB81" s="395"/>
      <c r="FC81" s="395"/>
      <c r="FD81" s="395"/>
      <c r="FE81" s="397"/>
    </row>
    <row r="82" spans="1:161" ht="21.75" customHeight="1">
      <c r="A82" s="439" t="s">
        <v>125</v>
      </c>
      <c r="B82" s="440"/>
      <c r="C82" s="440"/>
      <c r="D82" s="440"/>
      <c r="E82" s="440"/>
      <c r="F82" s="440"/>
      <c r="G82" s="440"/>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0"/>
      <c r="AY82" s="440"/>
      <c r="AZ82" s="440"/>
      <c r="BA82" s="440"/>
      <c r="BB82" s="440"/>
      <c r="BC82" s="440"/>
      <c r="BD82" s="440"/>
      <c r="BE82" s="440"/>
      <c r="BF82" s="440"/>
      <c r="BG82" s="440"/>
      <c r="BH82" s="440"/>
      <c r="BI82" s="440"/>
      <c r="BJ82" s="440"/>
      <c r="BK82" s="440"/>
      <c r="BL82" s="440"/>
      <c r="BM82" s="440"/>
      <c r="BN82" s="440"/>
      <c r="BO82" s="440"/>
      <c r="BP82" s="440"/>
      <c r="BQ82" s="440"/>
      <c r="BR82" s="440"/>
      <c r="BS82" s="440"/>
      <c r="BT82" s="440"/>
      <c r="BU82" s="440"/>
      <c r="BV82" s="440"/>
      <c r="BW82" s="440"/>
      <c r="BX82" s="401" t="s">
        <v>126</v>
      </c>
      <c r="BY82" s="402"/>
      <c r="BZ82" s="402"/>
      <c r="CA82" s="402"/>
      <c r="CB82" s="402"/>
      <c r="CC82" s="402"/>
      <c r="CD82" s="402"/>
      <c r="CE82" s="403"/>
      <c r="CF82" s="404" t="s">
        <v>127</v>
      </c>
      <c r="CG82" s="402"/>
      <c r="CH82" s="402"/>
      <c r="CI82" s="402"/>
      <c r="CJ82" s="402"/>
      <c r="CK82" s="402"/>
      <c r="CL82" s="402"/>
      <c r="CM82" s="402"/>
      <c r="CN82" s="402"/>
      <c r="CO82" s="402"/>
      <c r="CP82" s="402"/>
      <c r="CQ82" s="402"/>
      <c r="CR82" s="403"/>
      <c r="CS82" s="404" t="s">
        <v>549</v>
      </c>
      <c r="CT82" s="402"/>
      <c r="CU82" s="402"/>
      <c r="CV82" s="402"/>
      <c r="CW82" s="402"/>
      <c r="CX82" s="402"/>
      <c r="CY82" s="402"/>
      <c r="CZ82" s="402"/>
      <c r="DA82" s="402"/>
      <c r="DB82" s="402"/>
      <c r="DC82" s="402"/>
      <c r="DD82" s="402"/>
      <c r="DE82" s="403"/>
      <c r="DF82" s="436">
        <f>GG45</f>
        <v>0</v>
      </c>
      <c r="DG82" s="395"/>
      <c r="DH82" s="395"/>
      <c r="DI82" s="395"/>
      <c r="DJ82" s="395"/>
      <c r="DK82" s="395"/>
      <c r="DL82" s="395"/>
      <c r="DM82" s="395"/>
      <c r="DN82" s="395"/>
      <c r="DO82" s="395"/>
      <c r="DP82" s="395"/>
      <c r="DQ82" s="395"/>
      <c r="DR82" s="396"/>
      <c r="DS82" s="394"/>
      <c r="DT82" s="395"/>
      <c r="DU82" s="395"/>
      <c r="DV82" s="395"/>
      <c r="DW82" s="395"/>
      <c r="DX82" s="395"/>
      <c r="DY82" s="395"/>
      <c r="DZ82" s="395"/>
      <c r="EA82" s="395"/>
      <c r="EB82" s="395"/>
      <c r="EC82" s="395"/>
      <c r="ED82" s="395"/>
      <c r="EE82" s="396"/>
      <c r="EF82" s="394"/>
      <c r="EG82" s="395"/>
      <c r="EH82" s="395"/>
      <c r="EI82" s="395"/>
      <c r="EJ82" s="395"/>
      <c r="EK82" s="395"/>
      <c r="EL82" s="395"/>
      <c r="EM82" s="395"/>
      <c r="EN82" s="395"/>
      <c r="EO82" s="395"/>
      <c r="EP82" s="395"/>
      <c r="EQ82" s="395"/>
      <c r="ER82" s="396"/>
      <c r="ES82" s="394" t="s">
        <v>47</v>
      </c>
      <c r="ET82" s="395"/>
      <c r="EU82" s="395"/>
      <c r="EV82" s="395"/>
      <c r="EW82" s="395"/>
      <c r="EX82" s="395"/>
      <c r="EY82" s="395"/>
      <c r="EZ82" s="395"/>
      <c r="FA82" s="395"/>
      <c r="FB82" s="395"/>
      <c r="FC82" s="395"/>
      <c r="FD82" s="395"/>
      <c r="FE82" s="397"/>
    </row>
    <row r="83" spans="1:161" ht="12.75" customHeight="1">
      <c r="A83" s="465" t="s">
        <v>128</v>
      </c>
      <c r="B83" s="466"/>
      <c r="C83" s="466"/>
      <c r="D83" s="466"/>
      <c r="E83" s="466"/>
      <c r="F83" s="466"/>
      <c r="G83" s="466"/>
      <c r="H83" s="466"/>
      <c r="I83" s="466"/>
      <c r="J83" s="466"/>
      <c r="K83" s="466"/>
      <c r="L83" s="466"/>
      <c r="M83" s="466"/>
      <c r="N83" s="466"/>
      <c r="O83" s="466"/>
      <c r="P83" s="466"/>
      <c r="Q83" s="466"/>
      <c r="R83" s="466"/>
      <c r="S83" s="466"/>
      <c r="T83" s="466"/>
      <c r="U83" s="466"/>
      <c r="V83" s="466"/>
      <c r="W83" s="466"/>
      <c r="X83" s="466"/>
      <c r="Y83" s="466"/>
      <c r="Z83" s="466"/>
      <c r="AA83" s="466"/>
      <c r="AB83" s="466"/>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6"/>
      <c r="AY83" s="466"/>
      <c r="AZ83" s="466"/>
      <c r="BA83" s="466"/>
      <c r="BB83" s="466"/>
      <c r="BC83" s="466"/>
      <c r="BD83" s="466"/>
      <c r="BE83" s="466"/>
      <c r="BF83" s="466"/>
      <c r="BG83" s="466"/>
      <c r="BH83" s="466"/>
      <c r="BI83" s="466"/>
      <c r="BJ83" s="466"/>
      <c r="BK83" s="466"/>
      <c r="BL83" s="466"/>
      <c r="BM83" s="466"/>
      <c r="BN83" s="466"/>
      <c r="BO83" s="466"/>
      <c r="BP83" s="466"/>
      <c r="BQ83" s="466"/>
      <c r="BR83" s="466"/>
      <c r="BS83" s="466"/>
      <c r="BT83" s="466"/>
      <c r="BU83" s="466"/>
      <c r="BV83" s="466"/>
      <c r="BW83" s="466"/>
      <c r="BX83" s="467" t="s">
        <v>129</v>
      </c>
      <c r="BY83" s="468"/>
      <c r="BZ83" s="468"/>
      <c r="CA83" s="468"/>
      <c r="CB83" s="468"/>
      <c r="CC83" s="468"/>
      <c r="CD83" s="468"/>
      <c r="CE83" s="469"/>
      <c r="CF83" s="404" t="s">
        <v>47</v>
      </c>
      <c r="CG83" s="402"/>
      <c r="CH83" s="402"/>
      <c r="CI83" s="402"/>
      <c r="CJ83" s="402"/>
      <c r="CK83" s="402"/>
      <c r="CL83" s="402"/>
      <c r="CM83" s="402"/>
      <c r="CN83" s="402"/>
      <c r="CO83" s="402"/>
      <c r="CP83" s="402"/>
      <c r="CQ83" s="402"/>
      <c r="CR83" s="403"/>
      <c r="CS83" s="404"/>
      <c r="CT83" s="402"/>
      <c r="CU83" s="402"/>
      <c r="CV83" s="402"/>
      <c r="CW83" s="402"/>
      <c r="CX83" s="402"/>
      <c r="CY83" s="402"/>
      <c r="CZ83" s="402"/>
      <c r="DA83" s="402"/>
      <c r="DB83" s="402"/>
      <c r="DC83" s="402"/>
      <c r="DD83" s="402"/>
      <c r="DE83" s="403"/>
      <c r="DF83" s="462">
        <f>DF89+DF91+DF93+DF94+DF97+DF98+DF99+DF96</f>
        <v>16295118.43</v>
      </c>
      <c r="DG83" s="463"/>
      <c r="DH83" s="463"/>
      <c r="DI83" s="463"/>
      <c r="DJ83" s="463"/>
      <c r="DK83" s="463"/>
      <c r="DL83" s="463"/>
      <c r="DM83" s="463"/>
      <c r="DN83" s="463"/>
      <c r="DO83" s="463"/>
      <c r="DP83" s="463"/>
      <c r="DQ83" s="463"/>
      <c r="DR83" s="464"/>
      <c r="DS83" s="462">
        <f>DS89+DS91+DS93+DS94+DS97+DS98+DS99</f>
        <v>11950600</v>
      </c>
      <c r="DT83" s="463"/>
      <c r="DU83" s="463"/>
      <c r="DV83" s="463"/>
      <c r="DW83" s="463"/>
      <c r="DX83" s="463"/>
      <c r="DY83" s="463"/>
      <c r="DZ83" s="463"/>
      <c r="EA83" s="463"/>
      <c r="EB83" s="463"/>
      <c r="EC83" s="463"/>
      <c r="ED83" s="463"/>
      <c r="EE83" s="464"/>
      <c r="EF83" s="462">
        <f>EF89+EF91+EF93+EF94+EF97+EF98+EF99</f>
        <v>12168753</v>
      </c>
      <c r="EG83" s="463"/>
      <c r="EH83" s="463"/>
      <c r="EI83" s="463"/>
      <c r="EJ83" s="463"/>
      <c r="EK83" s="463"/>
      <c r="EL83" s="463"/>
      <c r="EM83" s="463"/>
      <c r="EN83" s="463"/>
      <c r="EO83" s="463"/>
      <c r="EP83" s="463"/>
      <c r="EQ83" s="463"/>
      <c r="ER83" s="464"/>
      <c r="ES83" s="394"/>
      <c r="ET83" s="395"/>
      <c r="EU83" s="395"/>
      <c r="EV83" s="395"/>
      <c r="EW83" s="395"/>
      <c r="EX83" s="395"/>
      <c r="EY83" s="395"/>
      <c r="EZ83" s="395"/>
      <c r="FA83" s="395"/>
      <c r="FB83" s="395"/>
      <c r="FC83" s="395"/>
      <c r="FD83" s="395"/>
      <c r="FE83" s="397"/>
    </row>
    <row r="84" spans="1:161" ht="21.75" customHeight="1">
      <c r="A84" s="439" t="s">
        <v>130</v>
      </c>
      <c r="B84" s="440"/>
      <c r="C84" s="440"/>
      <c r="D84" s="440"/>
      <c r="E84" s="440"/>
      <c r="F84" s="440"/>
      <c r="G84" s="440"/>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0"/>
      <c r="AY84" s="440"/>
      <c r="AZ84" s="440"/>
      <c r="BA84" s="440"/>
      <c r="BB84" s="440"/>
      <c r="BC84" s="440"/>
      <c r="BD84" s="440"/>
      <c r="BE84" s="440"/>
      <c r="BF84" s="440"/>
      <c r="BG84" s="440"/>
      <c r="BH84" s="440"/>
      <c r="BI84" s="440"/>
      <c r="BJ84" s="440"/>
      <c r="BK84" s="440"/>
      <c r="BL84" s="440"/>
      <c r="BM84" s="440"/>
      <c r="BN84" s="440"/>
      <c r="BO84" s="440"/>
      <c r="BP84" s="440"/>
      <c r="BQ84" s="440"/>
      <c r="BR84" s="440"/>
      <c r="BS84" s="440"/>
      <c r="BT84" s="440"/>
      <c r="BU84" s="440"/>
      <c r="BV84" s="440"/>
      <c r="BW84" s="440"/>
      <c r="BX84" s="401" t="s">
        <v>131</v>
      </c>
      <c r="BY84" s="402"/>
      <c r="BZ84" s="402"/>
      <c r="CA84" s="402"/>
      <c r="CB84" s="402"/>
      <c r="CC84" s="402"/>
      <c r="CD84" s="402"/>
      <c r="CE84" s="403"/>
      <c r="CF84" s="404" t="s">
        <v>132</v>
      </c>
      <c r="CG84" s="402"/>
      <c r="CH84" s="402"/>
      <c r="CI84" s="402"/>
      <c r="CJ84" s="402"/>
      <c r="CK84" s="402"/>
      <c r="CL84" s="402"/>
      <c r="CM84" s="402"/>
      <c r="CN84" s="402"/>
      <c r="CO84" s="402"/>
      <c r="CP84" s="402"/>
      <c r="CQ84" s="402"/>
      <c r="CR84" s="403"/>
      <c r="CS84" s="404"/>
      <c r="CT84" s="402"/>
      <c r="CU84" s="402"/>
      <c r="CV84" s="402"/>
      <c r="CW84" s="402"/>
      <c r="CX84" s="402"/>
      <c r="CY84" s="402"/>
      <c r="CZ84" s="402"/>
      <c r="DA84" s="402"/>
      <c r="DB84" s="402"/>
      <c r="DC84" s="402"/>
      <c r="DD84" s="402"/>
      <c r="DE84" s="403"/>
      <c r="DF84" s="394"/>
      <c r="DG84" s="395"/>
      <c r="DH84" s="395"/>
      <c r="DI84" s="395"/>
      <c r="DJ84" s="395"/>
      <c r="DK84" s="395"/>
      <c r="DL84" s="395"/>
      <c r="DM84" s="395"/>
      <c r="DN84" s="395"/>
      <c r="DO84" s="395"/>
      <c r="DP84" s="395"/>
      <c r="DQ84" s="395"/>
      <c r="DR84" s="396"/>
      <c r="DS84" s="394"/>
      <c r="DT84" s="395"/>
      <c r="DU84" s="395"/>
      <c r="DV84" s="395"/>
      <c r="DW84" s="395"/>
      <c r="DX84" s="395"/>
      <c r="DY84" s="395"/>
      <c r="DZ84" s="395"/>
      <c r="EA84" s="395"/>
      <c r="EB84" s="395"/>
      <c r="EC84" s="395"/>
      <c r="ED84" s="395"/>
      <c r="EE84" s="396"/>
      <c r="EF84" s="394"/>
      <c r="EG84" s="395"/>
      <c r="EH84" s="395"/>
      <c r="EI84" s="395"/>
      <c r="EJ84" s="395"/>
      <c r="EK84" s="395"/>
      <c r="EL84" s="395"/>
      <c r="EM84" s="395"/>
      <c r="EN84" s="395"/>
      <c r="EO84" s="395"/>
      <c r="EP84" s="395"/>
      <c r="EQ84" s="395"/>
      <c r="ER84" s="396"/>
      <c r="ES84" s="394"/>
      <c r="ET84" s="395"/>
      <c r="EU84" s="395"/>
      <c r="EV84" s="395"/>
      <c r="EW84" s="395"/>
      <c r="EX84" s="395"/>
      <c r="EY84" s="395"/>
      <c r="EZ84" s="395"/>
      <c r="FA84" s="395"/>
      <c r="FB84" s="395"/>
      <c r="FC84" s="395"/>
      <c r="FD84" s="395"/>
      <c r="FE84" s="397"/>
    </row>
    <row r="85" spans="1:161" ht="15" customHeight="1" thickBot="1">
      <c r="A85" s="439" t="s">
        <v>133</v>
      </c>
      <c r="B85" s="440"/>
      <c r="C85" s="440"/>
      <c r="D85" s="440"/>
      <c r="E85" s="440"/>
      <c r="F85" s="440"/>
      <c r="G85" s="440"/>
      <c r="H85" s="440"/>
      <c r="I85" s="440"/>
      <c r="J85" s="440"/>
      <c r="K85" s="440"/>
      <c r="L85" s="440"/>
      <c r="M85" s="440"/>
      <c r="N85" s="440"/>
      <c r="O85" s="440"/>
      <c r="P85" s="440"/>
      <c r="Q85" s="440"/>
      <c r="R85" s="440"/>
      <c r="S85" s="440"/>
      <c r="T85" s="440"/>
      <c r="U85" s="440"/>
      <c r="V85" s="440"/>
      <c r="W85" s="440"/>
      <c r="X85" s="440"/>
      <c r="Y85" s="440"/>
      <c r="Z85" s="440"/>
      <c r="AA85" s="440"/>
      <c r="AB85" s="440"/>
      <c r="AC85" s="440"/>
      <c r="AD85" s="440"/>
      <c r="AE85" s="440"/>
      <c r="AF85" s="440"/>
      <c r="AG85" s="440"/>
      <c r="AH85" s="440"/>
      <c r="AI85" s="440"/>
      <c r="AJ85" s="440"/>
      <c r="AK85" s="440"/>
      <c r="AL85" s="440"/>
      <c r="AM85" s="440"/>
      <c r="AN85" s="440"/>
      <c r="AO85" s="440"/>
      <c r="AP85" s="440"/>
      <c r="AQ85" s="440"/>
      <c r="AR85" s="440"/>
      <c r="AS85" s="440"/>
      <c r="AT85" s="440"/>
      <c r="AU85" s="440"/>
      <c r="AV85" s="440"/>
      <c r="AW85" s="440"/>
      <c r="AX85" s="440"/>
      <c r="AY85" s="440"/>
      <c r="AZ85" s="440"/>
      <c r="BA85" s="440"/>
      <c r="BB85" s="440"/>
      <c r="BC85" s="440"/>
      <c r="BD85" s="440"/>
      <c r="BE85" s="440"/>
      <c r="BF85" s="440"/>
      <c r="BG85" s="440"/>
      <c r="BH85" s="440"/>
      <c r="BI85" s="440"/>
      <c r="BJ85" s="440"/>
      <c r="BK85" s="440"/>
      <c r="BL85" s="440"/>
      <c r="BM85" s="440"/>
      <c r="BN85" s="440"/>
      <c r="BO85" s="440"/>
      <c r="BP85" s="440"/>
      <c r="BQ85" s="440"/>
      <c r="BR85" s="440"/>
      <c r="BS85" s="440"/>
      <c r="BT85" s="440"/>
      <c r="BU85" s="440"/>
      <c r="BV85" s="440"/>
      <c r="BW85" s="440"/>
      <c r="BX85" s="458" t="s">
        <v>134</v>
      </c>
      <c r="BY85" s="459"/>
      <c r="BZ85" s="459"/>
      <c r="CA85" s="459"/>
      <c r="CB85" s="459"/>
      <c r="CC85" s="459"/>
      <c r="CD85" s="459"/>
      <c r="CE85" s="460"/>
      <c r="CF85" s="461" t="s">
        <v>135</v>
      </c>
      <c r="CG85" s="459"/>
      <c r="CH85" s="459"/>
      <c r="CI85" s="459"/>
      <c r="CJ85" s="459"/>
      <c r="CK85" s="459"/>
      <c r="CL85" s="459"/>
      <c r="CM85" s="459"/>
      <c r="CN85" s="459"/>
      <c r="CO85" s="459"/>
      <c r="CP85" s="459"/>
      <c r="CQ85" s="459"/>
      <c r="CR85" s="460"/>
      <c r="CS85" s="461"/>
      <c r="CT85" s="459"/>
      <c r="CU85" s="459"/>
      <c r="CV85" s="459"/>
      <c r="CW85" s="459"/>
      <c r="CX85" s="459"/>
      <c r="CY85" s="459"/>
      <c r="CZ85" s="459"/>
      <c r="DA85" s="459"/>
      <c r="DB85" s="459"/>
      <c r="DC85" s="459"/>
      <c r="DD85" s="459"/>
      <c r="DE85" s="460"/>
      <c r="DF85" s="454"/>
      <c r="DG85" s="455"/>
      <c r="DH85" s="455"/>
      <c r="DI85" s="455"/>
      <c r="DJ85" s="455"/>
      <c r="DK85" s="455"/>
      <c r="DL85" s="455"/>
      <c r="DM85" s="455"/>
      <c r="DN85" s="455"/>
      <c r="DO85" s="455"/>
      <c r="DP85" s="455"/>
      <c r="DQ85" s="455"/>
      <c r="DR85" s="456"/>
      <c r="DS85" s="454"/>
      <c r="DT85" s="455"/>
      <c r="DU85" s="455"/>
      <c r="DV85" s="455"/>
      <c r="DW85" s="455"/>
      <c r="DX85" s="455"/>
      <c r="DY85" s="455"/>
      <c r="DZ85" s="455"/>
      <c r="EA85" s="455"/>
      <c r="EB85" s="455"/>
      <c r="EC85" s="455"/>
      <c r="ED85" s="455"/>
      <c r="EE85" s="456"/>
      <c r="EF85" s="454"/>
      <c r="EG85" s="455"/>
      <c r="EH85" s="455"/>
      <c r="EI85" s="455"/>
      <c r="EJ85" s="455"/>
      <c r="EK85" s="455"/>
      <c r="EL85" s="455"/>
      <c r="EM85" s="455"/>
      <c r="EN85" s="455"/>
      <c r="EO85" s="455"/>
      <c r="EP85" s="455"/>
      <c r="EQ85" s="455"/>
      <c r="ER85" s="456"/>
      <c r="ES85" s="454"/>
      <c r="ET85" s="455"/>
      <c r="EU85" s="455"/>
      <c r="EV85" s="455"/>
      <c r="EW85" s="455"/>
      <c r="EX85" s="455"/>
      <c r="EY85" s="455"/>
      <c r="EZ85" s="455"/>
      <c r="FA85" s="455"/>
      <c r="FB85" s="455"/>
      <c r="FC85" s="455"/>
      <c r="FD85" s="455"/>
      <c r="FE85" s="457"/>
    </row>
    <row r="86" spans="1:161" ht="21.75" customHeight="1">
      <c r="A86" s="439" t="s">
        <v>136</v>
      </c>
      <c r="B86" s="440"/>
      <c r="C86" s="440"/>
      <c r="D86" s="440"/>
      <c r="E86" s="440"/>
      <c r="F86" s="440"/>
      <c r="G86" s="440"/>
      <c r="H86" s="440"/>
      <c r="I86" s="440"/>
      <c r="J86" s="440"/>
      <c r="K86" s="440"/>
      <c r="L86" s="440"/>
      <c r="M86" s="440"/>
      <c r="N86" s="440"/>
      <c r="O86" s="440"/>
      <c r="P86" s="440"/>
      <c r="Q86" s="440"/>
      <c r="R86" s="440"/>
      <c r="S86" s="440"/>
      <c r="T86" s="440"/>
      <c r="U86" s="440"/>
      <c r="V86" s="440"/>
      <c r="W86" s="440"/>
      <c r="X86" s="440"/>
      <c r="Y86" s="440"/>
      <c r="Z86" s="440"/>
      <c r="AA86" s="440"/>
      <c r="AB86" s="440"/>
      <c r="AC86" s="440"/>
      <c r="AD86" s="440"/>
      <c r="AE86" s="440"/>
      <c r="AF86" s="440"/>
      <c r="AG86" s="440"/>
      <c r="AH86" s="440"/>
      <c r="AI86" s="440"/>
      <c r="AJ86" s="440"/>
      <c r="AK86" s="440"/>
      <c r="AL86" s="440"/>
      <c r="AM86" s="440"/>
      <c r="AN86" s="440"/>
      <c r="AO86" s="440"/>
      <c r="AP86" s="440"/>
      <c r="AQ86" s="440"/>
      <c r="AR86" s="440"/>
      <c r="AS86" s="440"/>
      <c r="AT86" s="440"/>
      <c r="AU86" s="440"/>
      <c r="AV86" s="440"/>
      <c r="AW86" s="440"/>
      <c r="AX86" s="440"/>
      <c r="AY86" s="440"/>
      <c r="AZ86" s="440"/>
      <c r="BA86" s="440"/>
      <c r="BB86" s="440"/>
      <c r="BC86" s="440"/>
      <c r="BD86" s="440"/>
      <c r="BE86" s="440"/>
      <c r="BF86" s="440"/>
      <c r="BG86" s="440"/>
      <c r="BH86" s="440"/>
      <c r="BI86" s="440"/>
      <c r="BJ86" s="440"/>
      <c r="BK86" s="440"/>
      <c r="BL86" s="440"/>
      <c r="BM86" s="440"/>
      <c r="BN86" s="440"/>
      <c r="BO86" s="440"/>
      <c r="BP86" s="440"/>
      <c r="BQ86" s="440"/>
      <c r="BR86" s="440"/>
      <c r="BS86" s="440"/>
      <c r="BT86" s="440"/>
      <c r="BU86" s="440"/>
      <c r="BV86" s="440"/>
      <c r="BW86" s="440"/>
      <c r="BX86" s="450" t="s">
        <v>137</v>
      </c>
      <c r="BY86" s="451"/>
      <c r="BZ86" s="451"/>
      <c r="CA86" s="451"/>
      <c r="CB86" s="451"/>
      <c r="CC86" s="451"/>
      <c r="CD86" s="451"/>
      <c r="CE86" s="452"/>
      <c r="CF86" s="453" t="s">
        <v>138</v>
      </c>
      <c r="CG86" s="451"/>
      <c r="CH86" s="451"/>
      <c r="CI86" s="451"/>
      <c r="CJ86" s="451"/>
      <c r="CK86" s="451"/>
      <c r="CL86" s="451"/>
      <c r="CM86" s="451"/>
      <c r="CN86" s="451"/>
      <c r="CO86" s="451"/>
      <c r="CP86" s="451"/>
      <c r="CQ86" s="451"/>
      <c r="CR86" s="452"/>
      <c r="CS86" s="453"/>
      <c r="CT86" s="451"/>
      <c r="CU86" s="451"/>
      <c r="CV86" s="451"/>
      <c r="CW86" s="451"/>
      <c r="CX86" s="451"/>
      <c r="CY86" s="451"/>
      <c r="CZ86" s="451"/>
      <c r="DA86" s="451"/>
      <c r="DB86" s="451"/>
      <c r="DC86" s="451"/>
      <c r="DD86" s="451"/>
      <c r="DE86" s="452"/>
      <c r="DF86" s="446"/>
      <c r="DG86" s="447"/>
      <c r="DH86" s="447"/>
      <c r="DI86" s="447"/>
      <c r="DJ86" s="447"/>
      <c r="DK86" s="447"/>
      <c r="DL86" s="447"/>
      <c r="DM86" s="447"/>
      <c r="DN86" s="447"/>
      <c r="DO86" s="447"/>
      <c r="DP86" s="447"/>
      <c r="DQ86" s="447"/>
      <c r="DR86" s="448"/>
      <c r="DS86" s="446"/>
      <c r="DT86" s="447"/>
      <c r="DU86" s="447"/>
      <c r="DV86" s="447"/>
      <c r="DW86" s="447"/>
      <c r="DX86" s="447"/>
      <c r="DY86" s="447"/>
      <c r="DZ86" s="447"/>
      <c r="EA86" s="447"/>
      <c r="EB86" s="447"/>
      <c r="EC86" s="447"/>
      <c r="ED86" s="447"/>
      <c r="EE86" s="448"/>
      <c r="EF86" s="446"/>
      <c r="EG86" s="447"/>
      <c r="EH86" s="447"/>
      <c r="EI86" s="447"/>
      <c r="EJ86" s="447"/>
      <c r="EK86" s="447"/>
      <c r="EL86" s="447"/>
      <c r="EM86" s="447"/>
      <c r="EN86" s="447"/>
      <c r="EO86" s="447"/>
      <c r="EP86" s="447"/>
      <c r="EQ86" s="447"/>
      <c r="ER86" s="448"/>
      <c r="ES86" s="446"/>
      <c r="ET86" s="447"/>
      <c r="EU86" s="447"/>
      <c r="EV86" s="447"/>
      <c r="EW86" s="447"/>
      <c r="EX86" s="447"/>
      <c r="EY86" s="447"/>
      <c r="EZ86" s="447"/>
      <c r="FA86" s="447"/>
      <c r="FB86" s="447"/>
      <c r="FC86" s="447"/>
      <c r="FD86" s="447"/>
      <c r="FE86" s="449"/>
    </row>
    <row r="87" spans="1:161" ht="11.25" customHeight="1">
      <c r="A87" s="398" t="s">
        <v>139</v>
      </c>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c r="AN87" s="399"/>
      <c r="AO87" s="399"/>
      <c r="AP87" s="399"/>
      <c r="AQ87" s="399"/>
      <c r="AR87" s="399"/>
      <c r="AS87" s="399"/>
      <c r="AT87" s="399"/>
      <c r="AU87" s="399"/>
      <c r="AV87" s="399"/>
      <c r="AW87" s="399"/>
      <c r="AX87" s="399"/>
      <c r="AY87" s="399"/>
      <c r="AZ87" s="399"/>
      <c r="BA87" s="399"/>
      <c r="BB87" s="399"/>
      <c r="BC87" s="399"/>
      <c r="BD87" s="399"/>
      <c r="BE87" s="399"/>
      <c r="BF87" s="399"/>
      <c r="BG87" s="399"/>
      <c r="BH87" s="399"/>
      <c r="BI87" s="399"/>
      <c r="BJ87" s="399"/>
      <c r="BK87" s="399"/>
      <c r="BL87" s="399"/>
      <c r="BM87" s="399"/>
      <c r="BN87" s="399"/>
      <c r="BO87" s="399"/>
      <c r="BP87" s="399"/>
      <c r="BQ87" s="399"/>
      <c r="BR87" s="399"/>
      <c r="BS87" s="399"/>
      <c r="BT87" s="399"/>
      <c r="BU87" s="399"/>
      <c r="BV87" s="399"/>
      <c r="BW87" s="400"/>
      <c r="BX87" s="426" t="s">
        <v>140</v>
      </c>
      <c r="BY87" s="427"/>
      <c r="BZ87" s="427"/>
      <c r="CA87" s="427"/>
      <c r="CB87" s="427"/>
      <c r="CC87" s="427"/>
      <c r="CD87" s="427"/>
      <c r="CE87" s="428"/>
      <c r="CF87" s="429" t="s">
        <v>141</v>
      </c>
      <c r="CG87" s="427"/>
      <c r="CH87" s="427"/>
      <c r="CI87" s="427"/>
      <c r="CJ87" s="427"/>
      <c r="CK87" s="427"/>
      <c r="CL87" s="427"/>
      <c r="CM87" s="427"/>
      <c r="CN87" s="427"/>
      <c r="CO87" s="427"/>
      <c r="CP87" s="427"/>
      <c r="CQ87" s="427"/>
      <c r="CR87" s="428"/>
      <c r="CS87" s="429"/>
      <c r="CT87" s="427"/>
      <c r="CU87" s="427"/>
      <c r="CV87" s="427"/>
      <c r="CW87" s="427"/>
      <c r="CX87" s="427"/>
      <c r="CY87" s="427"/>
      <c r="CZ87" s="427"/>
      <c r="DA87" s="427"/>
      <c r="DB87" s="427"/>
      <c r="DC87" s="427"/>
      <c r="DD87" s="427"/>
      <c r="DE87" s="428"/>
      <c r="DF87" s="443">
        <f>SUM(DF89:DR99)</f>
        <v>16295118.43</v>
      </c>
      <c r="DG87" s="444"/>
      <c r="DH87" s="444"/>
      <c r="DI87" s="444"/>
      <c r="DJ87" s="444"/>
      <c r="DK87" s="444"/>
      <c r="DL87" s="444"/>
      <c r="DM87" s="444"/>
      <c r="DN87" s="444"/>
      <c r="DO87" s="444"/>
      <c r="DP87" s="444"/>
      <c r="DQ87" s="444"/>
      <c r="DR87" s="445"/>
      <c r="DS87" s="443">
        <f>SUM(DS89:EE99)</f>
        <v>11950600</v>
      </c>
      <c r="DT87" s="444"/>
      <c r="DU87" s="444"/>
      <c r="DV87" s="444"/>
      <c r="DW87" s="444"/>
      <c r="DX87" s="444"/>
      <c r="DY87" s="444"/>
      <c r="DZ87" s="444"/>
      <c r="EA87" s="444"/>
      <c r="EB87" s="444"/>
      <c r="EC87" s="444"/>
      <c r="ED87" s="444"/>
      <c r="EE87" s="445"/>
      <c r="EF87" s="443">
        <f>SUM(EF89:ER99)</f>
        <v>12168753</v>
      </c>
      <c r="EG87" s="444"/>
      <c r="EH87" s="444"/>
      <c r="EI87" s="444"/>
      <c r="EJ87" s="444"/>
      <c r="EK87" s="444"/>
      <c r="EL87" s="444"/>
      <c r="EM87" s="444"/>
      <c r="EN87" s="444"/>
      <c r="EO87" s="444"/>
      <c r="EP87" s="444"/>
      <c r="EQ87" s="444"/>
      <c r="ER87" s="445"/>
      <c r="ES87" s="441"/>
      <c r="ET87" s="433"/>
      <c r="EU87" s="433"/>
      <c r="EV87" s="433"/>
      <c r="EW87" s="433"/>
      <c r="EX87" s="433"/>
      <c r="EY87" s="433"/>
      <c r="EZ87" s="433"/>
      <c r="FA87" s="433"/>
      <c r="FB87" s="433"/>
      <c r="FC87" s="433"/>
      <c r="FD87" s="433"/>
      <c r="FE87" s="442"/>
    </row>
    <row r="88" spans="1:161" ht="11.25" customHeight="1">
      <c r="A88" s="477" t="s">
        <v>142</v>
      </c>
      <c r="B88" s="477"/>
      <c r="C88" s="477"/>
      <c r="D88" s="477"/>
      <c r="E88" s="477"/>
      <c r="F88" s="477"/>
      <c r="G88" s="477"/>
      <c r="H88" s="477"/>
      <c r="I88" s="477"/>
      <c r="J88" s="477"/>
      <c r="K88" s="477"/>
      <c r="L88" s="477"/>
      <c r="M88" s="477"/>
      <c r="N88" s="477"/>
      <c r="O88" s="477"/>
      <c r="P88" s="477"/>
      <c r="Q88" s="477"/>
      <c r="R88" s="477"/>
      <c r="S88" s="477"/>
      <c r="T88" s="477"/>
      <c r="U88" s="477"/>
      <c r="V88" s="477"/>
      <c r="W88" s="477"/>
      <c r="X88" s="477"/>
      <c r="Y88" s="477"/>
      <c r="Z88" s="477"/>
      <c r="AA88" s="477"/>
      <c r="AB88" s="477"/>
      <c r="AC88" s="477"/>
      <c r="AD88" s="477"/>
      <c r="AE88" s="477"/>
      <c r="AF88" s="477"/>
      <c r="AG88" s="477"/>
      <c r="AH88" s="477"/>
      <c r="AI88" s="477"/>
      <c r="AJ88" s="477"/>
      <c r="AK88" s="477"/>
      <c r="AL88" s="477"/>
      <c r="AM88" s="477"/>
      <c r="AN88" s="477"/>
      <c r="AO88" s="477"/>
      <c r="AP88" s="477"/>
      <c r="AQ88" s="477"/>
      <c r="AR88" s="477"/>
      <c r="AS88" s="477"/>
      <c r="AT88" s="477"/>
      <c r="AU88" s="477"/>
      <c r="AV88" s="477"/>
      <c r="AW88" s="477"/>
      <c r="AX88" s="477"/>
      <c r="AY88" s="477"/>
      <c r="AZ88" s="477"/>
      <c r="BA88" s="477"/>
      <c r="BB88" s="477"/>
      <c r="BC88" s="477"/>
      <c r="BD88" s="477"/>
      <c r="BE88" s="477"/>
      <c r="BF88" s="477"/>
      <c r="BG88" s="477"/>
      <c r="BH88" s="477"/>
      <c r="BI88" s="477"/>
      <c r="BJ88" s="477"/>
      <c r="BK88" s="477"/>
      <c r="BL88" s="477"/>
      <c r="BM88" s="477"/>
      <c r="BN88" s="477"/>
      <c r="BO88" s="477"/>
      <c r="BP88" s="477"/>
      <c r="BQ88" s="477"/>
      <c r="BR88" s="477"/>
      <c r="BS88" s="477"/>
      <c r="BT88" s="477"/>
      <c r="BU88" s="477"/>
      <c r="BV88" s="477"/>
      <c r="BW88" s="477"/>
      <c r="BX88" s="426"/>
      <c r="BY88" s="427"/>
      <c r="BZ88" s="427"/>
      <c r="CA88" s="427"/>
      <c r="CB88" s="427"/>
      <c r="CC88" s="427"/>
      <c r="CD88" s="427"/>
      <c r="CE88" s="428"/>
      <c r="CF88" s="429"/>
      <c r="CG88" s="427"/>
      <c r="CH88" s="427"/>
      <c r="CI88" s="427"/>
      <c r="CJ88" s="427"/>
      <c r="CK88" s="427"/>
      <c r="CL88" s="427"/>
      <c r="CM88" s="427"/>
      <c r="CN88" s="427"/>
      <c r="CO88" s="427"/>
      <c r="CP88" s="427"/>
      <c r="CQ88" s="427"/>
      <c r="CR88" s="428"/>
      <c r="CS88" s="429"/>
      <c r="CT88" s="427"/>
      <c r="CU88" s="427"/>
      <c r="CV88" s="427"/>
      <c r="CW88" s="427"/>
      <c r="CX88" s="427"/>
      <c r="CY88" s="427"/>
      <c r="CZ88" s="427"/>
      <c r="DA88" s="427"/>
      <c r="DB88" s="427"/>
      <c r="DC88" s="427"/>
      <c r="DD88" s="427"/>
      <c r="DE88" s="428"/>
      <c r="DF88" s="441"/>
      <c r="DG88" s="433"/>
      <c r="DH88" s="433"/>
      <c r="DI88" s="433"/>
      <c r="DJ88" s="433"/>
      <c r="DK88" s="433"/>
      <c r="DL88" s="433"/>
      <c r="DM88" s="433"/>
      <c r="DN88" s="433"/>
      <c r="DO88" s="433"/>
      <c r="DP88" s="433"/>
      <c r="DQ88" s="433"/>
      <c r="DR88" s="434"/>
      <c r="DS88" s="441"/>
      <c r="DT88" s="433"/>
      <c r="DU88" s="433"/>
      <c r="DV88" s="433"/>
      <c r="DW88" s="433"/>
      <c r="DX88" s="433"/>
      <c r="DY88" s="433"/>
      <c r="DZ88" s="433"/>
      <c r="EA88" s="433"/>
      <c r="EB88" s="433"/>
      <c r="EC88" s="433"/>
      <c r="ED88" s="433"/>
      <c r="EE88" s="434"/>
      <c r="EF88" s="441"/>
      <c r="EG88" s="433"/>
      <c r="EH88" s="433"/>
      <c r="EI88" s="433"/>
      <c r="EJ88" s="433"/>
      <c r="EK88" s="433"/>
      <c r="EL88" s="433"/>
      <c r="EM88" s="433"/>
      <c r="EN88" s="433"/>
      <c r="EO88" s="433"/>
      <c r="EP88" s="433"/>
      <c r="EQ88" s="433"/>
      <c r="ER88" s="434"/>
      <c r="ES88" s="441"/>
      <c r="ET88" s="433"/>
      <c r="EU88" s="433"/>
      <c r="EV88" s="433"/>
      <c r="EW88" s="433"/>
      <c r="EX88" s="433"/>
      <c r="EY88" s="433"/>
      <c r="EZ88" s="433"/>
      <c r="FA88" s="433"/>
      <c r="FB88" s="433"/>
      <c r="FC88" s="433"/>
      <c r="FD88" s="433"/>
      <c r="FE88" s="442"/>
    </row>
    <row r="89" spans="1:161" ht="11.25" customHeight="1">
      <c r="A89" s="439" t="s">
        <v>286</v>
      </c>
      <c r="B89" s="440"/>
      <c r="C89" s="440"/>
      <c r="D89" s="440"/>
      <c r="E89" s="440"/>
      <c r="F89" s="440"/>
      <c r="G89" s="440"/>
      <c r="H89" s="440"/>
      <c r="I89" s="440"/>
      <c r="J89" s="440"/>
      <c r="K89" s="440"/>
      <c r="L89" s="440"/>
      <c r="M89" s="440"/>
      <c r="N89" s="440"/>
      <c r="O89" s="440"/>
      <c r="P89" s="440"/>
      <c r="Q89" s="440"/>
      <c r="R89" s="440"/>
      <c r="S89" s="440"/>
      <c r="T89" s="440"/>
      <c r="U89" s="440"/>
      <c r="V89" s="440"/>
      <c r="W89" s="440"/>
      <c r="X89" s="440"/>
      <c r="Y89" s="440"/>
      <c r="Z89" s="440"/>
      <c r="AA89" s="440"/>
      <c r="AB89" s="440"/>
      <c r="AC89" s="440"/>
      <c r="AD89" s="440"/>
      <c r="AE89" s="440"/>
      <c r="AF89" s="440"/>
      <c r="AG89" s="440"/>
      <c r="AH89" s="440"/>
      <c r="AI89" s="440"/>
      <c r="AJ89" s="440"/>
      <c r="AK89" s="440"/>
      <c r="AL89" s="440"/>
      <c r="AM89" s="440"/>
      <c r="AN89" s="440"/>
      <c r="AO89" s="440"/>
      <c r="AP89" s="440"/>
      <c r="AQ89" s="440"/>
      <c r="AR89" s="440"/>
      <c r="AS89" s="440"/>
      <c r="AT89" s="440"/>
      <c r="AU89" s="440"/>
      <c r="AV89" s="440"/>
      <c r="AW89" s="440"/>
      <c r="AX89" s="440"/>
      <c r="AY89" s="440"/>
      <c r="AZ89" s="440"/>
      <c r="BA89" s="440"/>
      <c r="BB89" s="440"/>
      <c r="BC89" s="440"/>
      <c r="BD89" s="440"/>
      <c r="BE89" s="440"/>
      <c r="BF89" s="440"/>
      <c r="BG89" s="440"/>
      <c r="BH89" s="440"/>
      <c r="BI89" s="440"/>
      <c r="BJ89" s="440"/>
      <c r="BK89" s="440"/>
      <c r="BL89" s="440"/>
      <c r="BM89" s="440"/>
      <c r="BN89" s="440"/>
      <c r="BO89" s="440"/>
      <c r="BP89" s="440"/>
      <c r="BQ89" s="440"/>
      <c r="BR89" s="440"/>
      <c r="BS89" s="440"/>
      <c r="BT89" s="440"/>
      <c r="BU89" s="440"/>
      <c r="BV89" s="440"/>
      <c r="BW89" s="440"/>
      <c r="BX89" s="426" t="s">
        <v>291</v>
      </c>
      <c r="BY89" s="427"/>
      <c r="BZ89" s="427"/>
      <c r="CA89" s="427"/>
      <c r="CB89" s="427"/>
      <c r="CC89" s="427"/>
      <c r="CD89" s="427"/>
      <c r="CE89" s="428"/>
      <c r="CF89" s="429" t="s">
        <v>141</v>
      </c>
      <c r="CG89" s="427"/>
      <c r="CH89" s="427"/>
      <c r="CI89" s="427"/>
      <c r="CJ89" s="427"/>
      <c r="CK89" s="427"/>
      <c r="CL89" s="427"/>
      <c r="CM89" s="427"/>
      <c r="CN89" s="427"/>
      <c r="CO89" s="427"/>
      <c r="CP89" s="427"/>
      <c r="CQ89" s="427"/>
      <c r="CR89" s="428"/>
      <c r="CS89" s="429" t="s">
        <v>304</v>
      </c>
      <c r="CT89" s="427"/>
      <c r="CU89" s="427"/>
      <c r="CV89" s="427"/>
      <c r="CW89" s="427"/>
      <c r="CX89" s="427"/>
      <c r="CY89" s="427"/>
      <c r="CZ89" s="427"/>
      <c r="DA89" s="427"/>
      <c r="DB89" s="427"/>
      <c r="DC89" s="427"/>
      <c r="DD89" s="427"/>
      <c r="DE89" s="428"/>
      <c r="DF89" s="435">
        <f>GF15+GI15</f>
        <v>53406.270000000004</v>
      </c>
      <c r="DG89" s="431"/>
      <c r="DH89" s="431"/>
      <c r="DI89" s="431"/>
      <c r="DJ89" s="431"/>
      <c r="DK89" s="431"/>
      <c r="DL89" s="431"/>
      <c r="DM89" s="431"/>
      <c r="DN89" s="431"/>
      <c r="DO89" s="431"/>
      <c r="DP89" s="431"/>
      <c r="DQ89" s="431"/>
      <c r="DR89" s="432"/>
      <c r="DS89" s="441">
        <v>47000</v>
      </c>
      <c r="DT89" s="433"/>
      <c r="DU89" s="433"/>
      <c r="DV89" s="433"/>
      <c r="DW89" s="433"/>
      <c r="DX89" s="433"/>
      <c r="DY89" s="433"/>
      <c r="DZ89" s="433"/>
      <c r="EA89" s="433"/>
      <c r="EB89" s="433"/>
      <c r="EC89" s="433"/>
      <c r="ED89" s="433"/>
      <c r="EE89" s="434"/>
      <c r="EF89" s="391">
        <v>47000</v>
      </c>
      <c r="EG89" s="392"/>
      <c r="EH89" s="392"/>
      <c r="EI89" s="392"/>
      <c r="EJ89" s="392"/>
      <c r="EK89" s="392"/>
      <c r="EL89" s="392"/>
      <c r="EM89" s="392"/>
      <c r="EN89" s="392"/>
      <c r="EO89" s="392"/>
      <c r="EP89" s="392"/>
      <c r="EQ89" s="392"/>
      <c r="ER89" s="393"/>
      <c r="ES89" s="441"/>
      <c r="ET89" s="433"/>
      <c r="EU89" s="433"/>
      <c r="EV89" s="433"/>
      <c r="EW89" s="433"/>
      <c r="EX89" s="433"/>
      <c r="EY89" s="433"/>
      <c r="EZ89" s="433"/>
      <c r="FA89" s="433"/>
      <c r="FB89" s="433"/>
      <c r="FC89" s="433"/>
      <c r="FD89" s="433"/>
      <c r="FE89" s="442"/>
    </row>
    <row r="90" spans="1:161" ht="11.25" customHeight="1">
      <c r="A90" s="439" t="s">
        <v>287</v>
      </c>
      <c r="B90" s="440"/>
      <c r="C90" s="440"/>
      <c r="D90" s="440"/>
      <c r="E90" s="440"/>
      <c r="F90" s="440"/>
      <c r="G90" s="440"/>
      <c r="H90" s="440"/>
      <c r="I90" s="440"/>
      <c r="J90" s="440"/>
      <c r="K90" s="440"/>
      <c r="L90" s="440"/>
      <c r="M90" s="440"/>
      <c r="N90" s="440"/>
      <c r="O90" s="440"/>
      <c r="P90" s="440"/>
      <c r="Q90" s="440"/>
      <c r="R90" s="440"/>
      <c r="S90" s="440"/>
      <c r="T90" s="440"/>
      <c r="U90" s="440"/>
      <c r="V90" s="440"/>
      <c r="W90" s="440"/>
      <c r="X90" s="440"/>
      <c r="Y90" s="440"/>
      <c r="Z90" s="440"/>
      <c r="AA90" s="440"/>
      <c r="AB90" s="440"/>
      <c r="AC90" s="440"/>
      <c r="AD90" s="440"/>
      <c r="AE90" s="440"/>
      <c r="AF90" s="440"/>
      <c r="AG90" s="440"/>
      <c r="AH90" s="440"/>
      <c r="AI90" s="440"/>
      <c r="AJ90" s="440"/>
      <c r="AK90" s="440"/>
      <c r="AL90" s="440"/>
      <c r="AM90" s="440"/>
      <c r="AN90" s="440"/>
      <c r="AO90" s="440"/>
      <c r="AP90" s="440"/>
      <c r="AQ90" s="440"/>
      <c r="AR90" s="440"/>
      <c r="AS90" s="440"/>
      <c r="AT90" s="440"/>
      <c r="AU90" s="440"/>
      <c r="AV90" s="440"/>
      <c r="AW90" s="440"/>
      <c r="AX90" s="440"/>
      <c r="AY90" s="440"/>
      <c r="AZ90" s="440"/>
      <c r="BA90" s="440"/>
      <c r="BB90" s="440"/>
      <c r="BC90" s="440"/>
      <c r="BD90" s="440"/>
      <c r="BE90" s="440"/>
      <c r="BF90" s="440"/>
      <c r="BG90" s="440"/>
      <c r="BH90" s="440"/>
      <c r="BI90" s="440"/>
      <c r="BJ90" s="440"/>
      <c r="BK90" s="440"/>
      <c r="BL90" s="440"/>
      <c r="BM90" s="440"/>
      <c r="BN90" s="440"/>
      <c r="BO90" s="440"/>
      <c r="BP90" s="440"/>
      <c r="BQ90" s="440"/>
      <c r="BR90" s="440"/>
      <c r="BS90" s="440"/>
      <c r="BT90" s="440"/>
      <c r="BU90" s="440"/>
      <c r="BV90" s="440"/>
      <c r="BW90" s="440"/>
      <c r="BX90" s="426" t="s">
        <v>292</v>
      </c>
      <c r="BY90" s="427"/>
      <c r="BZ90" s="427"/>
      <c r="CA90" s="427"/>
      <c r="CB90" s="427"/>
      <c r="CC90" s="427"/>
      <c r="CD90" s="427"/>
      <c r="CE90" s="428"/>
      <c r="CF90" s="429" t="s">
        <v>141</v>
      </c>
      <c r="CG90" s="427"/>
      <c r="CH90" s="427"/>
      <c r="CI90" s="427"/>
      <c r="CJ90" s="427"/>
      <c r="CK90" s="427"/>
      <c r="CL90" s="427"/>
      <c r="CM90" s="427"/>
      <c r="CN90" s="427"/>
      <c r="CO90" s="427"/>
      <c r="CP90" s="427"/>
      <c r="CQ90" s="427"/>
      <c r="CR90" s="428"/>
      <c r="CS90" s="429" t="s">
        <v>279</v>
      </c>
      <c r="CT90" s="427"/>
      <c r="CU90" s="427"/>
      <c r="CV90" s="427"/>
      <c r="CW90" s="427"/>
      <c r="CX90" s="427"/>
      <c r="CY90" s="427"/>
      <c r="CZ90" s="427"/>
      <c r="DA90" s="427"/>
      <c r="DB90" s="427"/>
      <c r="DC90" s="427"/>
      <c r="DD90" s="427"/>
      <c r="DE90" s="428"/>
      <c r="DF90" s="430"/>
      <c r="DG90" s="431"/>
      <c r="DH90" s="431"/>
      <c r="DI90" s="431"/>
      <c r="DJ90" s="431"/>
      <c r="DK90" s="431"/>
      <c r="DL90" s="431"/>
      <c r="DM90" s="431"/>
      <c r="DN90" s="431"/>
      <c r="DO90" s="431"/>
      <c r="DP90" s="431"/>
      <c r="DQ90" s="431"/>
      <c r="DR90" s="432"/>
      <c r="DS90" s="441"/>
      <c r="DT90" s="433"/>
      <c r="DU90" s="433"/>
      <c r="DV90" s="433"/>
      <c r="DW90" s="433"/>
      <c r="DX90" s="433"/>
      <c r="DY90" s="433"/>
      <c r="DZ90" s="433"/>
      <c r="EA90" s="433"/>
      <c r="EB90" s="433"/>
      <c r="EC90" s="433"/>
      <c r="ED90" s="433"/>
      <c r="EE90" s="434"/>
      <c r="EF90" s="391"/>
      <c r="EG90" s="392"/>
      <c r="EH90" s="392"/>
      <c r="EI90" s="392"/>
      <c r="EJ90" s="392"/>
      <c r="EK90" s="392"/>
      <c r="EL90" s="392"/>
      <c r="EM90" s="392"/>
      <c r="EN90" s="392"/>
      <c r="EO90" s="392"/>
      <c r="EP90" s="392"/>
      <c r="EQ90" s="392"/>
      <c r="ER90" s="393"/>
      <c r="ES90" s="441"/>
      <c r="ET90" s="433"/>
      <c r="EU90" s="433"/>
      <c r="EV90" s="433"/>
      <c r="EW90" s="433"/>
      <c r="EX90" s="433"/>
      <c r="EY90" s="433"/>
      <c r="EZ90" s="433"/>
      <c r="FA90" s="433"/>
      <c r="FB90" s="433"/>
      <c r="FC90" s="433"/>
      <c r="FD90" s="433"/>
      <c r="FE90" s="442"/>
    </row>
    <row r="91" spans="1:161" ht="11.25" customHeight="1">
      <c r="A91" s="439" t="s">
        <v>288</v>
      </c>
      <c r="B91" s="440"/>
      <c r="C91" s="440"/>
      <c r="D91" s="440"/>
      <c r="E91" s="440"/>
      <c r="F91" s="440"/>
      <c r="G91" s="440"/>
      <c r="H91" s="440"/>
      <c r="I91" s="440"/>
      <c r="J91" s="440"/>
      <c r="K91" s="440"/>
      <c r="L91" s="440"/>
      <c r="M91" s="440"/>
      <c r="N91" s="440"/>
      <c r="O91" s="440"/>
      <c r="P91" s="440"/>
      <c r="Q91" s="440"/>
      <c r="R91" s="440"/>
      <c r="S91" s="440"/>
      <c r="T91" s="440"/>
      <c r="U91" s="440"/>
      <c r="V91" s="440"/>
      <c r="W91" s="440"/>
      <c r="X91" s="440"/>
      <c r="Y91" s="440"/>
      <c r="Z91" s="440"/>
      <c r="AA91" s="440"/>
      <c r="AB91" s="440"/>
      <c r="AC91" s="440"/>
      <c r="AD91" s="440"/>
      <c r="AE91" s="440"/>
      <c r="AF91" s="440"/>
      <c r="AG91" s="440"/>
      <c r="AH91" s="440"/>
      <c r="AI91" s="440"/>
      <c r="AJ91" s="440"/>
      <c r="AK91" s="440"/>
      <c r="AL91" s="440"/>
      <c r="AM91" s="440"/>
      <c r="AN91" s="440"/>
      <c r="AO91" s="440"/>
      <c r="AP91" s="440"/>
      <c r="AQ91" s="440"/>
      <c r="AR91" s="440"/>
      <c r="AS91" s="440"/>
      <c r="AT91" s="440"/>
      <c r="AU91" s="440"/>
      <c r="AV91" s="440"/>
      <c r="AW91" s="440"/>
      <c r="AX91" s="440"/>
      <c r="AY91" s="440"/>
      <c r="AZ91" s="440"/>
      <c r="BA91" s="440"/>
      <c r="BB91" s="440"/>
      <c r="BC91" s="440"/>
      <c r="BD91" s="440"/>
      <c r="BE91" s="440"/>
      <c r="BF91" s="440"/>
      <c r="BG91" s="440"/>
      <c r="BH91" s="440"/>
      <c r="BI91" s="440"/>
      <c r="BJ91" s="440"/>
      <c r="BK91" s="440"/>
      <c r="BL91" s="440"/>
      <c r="BM91" s="440"/>
      <c r="BN91" s="440"/>
      <c r="BO91" s="440"/>
      <c r="BP91" s="440"/>
      <c r="BQ91" s="440"/>
      <c r="BR91" s="440"/>
      <c r="BS91" s="440"/>
      <c r="BT91" s="440"/>
      <c r="BU91" s="440"/>
      <c r="BV91" s="440"/>
      <c r="BW91" s="440"/>
      <c r="BX91" s="426" t="s">
        <v>293</v>
      </c>
      <c r="BY91" s="427"/>
      <c r="BZ91" s="427"/>
      <c r="CA91" s="427"/>
      <c r="CB91" s="427"/>
      <c r="CC91" s="427"/>
      <c r="CD91" s="427"/>
      <c r="CE91" s="428"/>
      <c r="CF91" s="429" t="s">
        <v>141</v>
      </c>
      <c r="CG91" s="427"/>
      <c r="CH91" s="427"/>
      <c r="CI91" s="427"/>
      <c r="CJ91" s="427"/>
      <c r="CK91" s="427"/>
      <c r="CL91" s="427"/>
      <c r="CM91" s="427"/>
      <c r="CN91" s="427"/>
      <c r="CO91" s="427"/>
      <c r="CP91" s="427"/>
      <c r="CQ91" s="427"/>
      <c r="CR91" s="428"/>
      <c r="CS91" s="429" t="s">
        <v>303</v>
      </c>
      <c r="CT91" s="427"/>
      <c r="CU91" s="427"/>
      <c r="CV91" s="427"/>
      <c r="CW91" s="427"/>
      <c r="CX91" s="427"/>
      <c r="CY91" s="427"/>
      <c r="CZ91" s="427"/>
      <c r="DA91" s="427"/>
      <c r="DB91" s="427"/>
      <c r="DC91" s="427"/>
      <c r="DD91" s="427"/>
      <c r="DE91" s="428"/>
      <c r="DF91" s="435">
        <f>GF16+GF17+GF18+GF19+GF20+GI16+GI17+GI19+GI18+GI20</f>
        <v>5963447.26</v>
      </c>
      <c r="DG91" s="431"/>
      <c r="DH91" s="431"/>
      <c r="DI91" s="431"/>
      <c r="DJ91" s="431"/>
      <c r="DK91" s="431"/>
      <c r="DL91" s="431"/>
      <c r="DM91" s="431"/>
      <c r="DN91" s="431"/>
      <c r="DO91" s="431"/>
      <c r="DP91" s="431"/>
      <c r="DQ91" s="431"/>
      <c r="DR91" s="432"/>
      <c r="DS91" s="441">
        <f>5582300</f>
        <v>5582300</v>
      </c>
      <c r="DT91" s="433"/>
      <c r="DU91" s="433"/>
      <c r="DV91" s="433"/>
      <c r="DW91" s="433"/>
      <c r="DX91" s="433"/>
      <c r="DY91" s="433"/>
      <c r="DZ91" s="433"/>
      <c r="EA91" s="433"/>
      <c r="EB91" s="433"/>
      <c r="EC91" s="433"/>
      <c r="ED91" s="433"/>
      <c r="EE91" s="434"/>
      <c r="EF91" s="391">
        <v>5800453</v>
      </c>
      <c r="EG91" s="392"/>
      <c r="EH91" s="392"/>
      <c r="EI91" s="392"/>
      <c r="EJ91" s="392"/>
      <c r="EK91" s="392"/>
      <c r="EL91" s="392"/>
      <c r="EM91" s="392"/>
      <c r="EN91" s="392"/>
      <c r="EO91" s="392"/>
      <c r="EP91" s="392"/>
      <c r="EQ91" s="392"/>
      <c r="ER91" s="393"/>
      <c r="ES91" s="441"/>
      <c r="ET91" s="433"/>
      <c r="EU91" s="433"/>
      <c r="EV91" s="433"/>
      <c r="EW91" s="433"/>
      <c r="EX91" s="433"/>
      <c r="EY91" s="433"/>
      <c r="EZ91" s="433"/>
      <c r="FA91" s="433"/>
      <c r="FB91" s="433"/>
      <c r="FC91" s="433"/>
      <c r="FD91" s="433"/>
      <c r="FE91" s="442"/>
    </row>
    <row r="92" spans="1:161" ht="11.25" customHeight="1">
      <c r="A92" s="439" t="s">
        <v>289</v>
      </c>
      <c r="B92" s="440"/>
      <c r="C92" s="440"/>
      <c r="D92" s="440"/>
      <c r="E92" s="440"/>
      <c r="F92" s="440"/>
      <c r="G92" s="440"/>
      <c r="H92" s="440"/>
      <c r="I92" s="440"/>
      <c r="J92" s="440"/>
      <c r="K92" s="440"/>
      <c r="L92" s="440"/>
      <c r="M92" s="440"/>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M92" s="440"/>
      <c r="AN92" s="440"/>
      <c r="AO92" s="440"/>
      <c r="AP92" s="440"/>
      <c r="AQ92" s="440"/>
      <c r="AR92" s="440"/>
      <c r="AS92" s="440"/>
      <c r="AT92" s="440"/>
      <c r="AU92" s="440"/>
      <c r="AV92" s="440"/>
      <c r="AW92" s="440"/>
      <c r="AX92" s="440"/>
      <c r="AY92" s="440"/>
      <c r="AZ92" s="440"/>
      <c r="BA92" s="440"/>
      <c r="BB92" s="440"/>
      <c r="BC92" s="440"/>
      <c r="BD92" s="440"/>
      <c r="BE92" s="440"/>
      <c r="BF92" s="440"/>
      <c r="BG92" s="440"/>
      <c r="BH92" s="440"/>
      <c r="BI92" s="440"/>
      <c r="BJ92" s="440"/>
      <c r="BK92" s="440"/>
      <c r="BL92" s="440"/>
      <c r="BM92" s="440"/>
      <c r="BN92" s="440"/>
      <c r="BO92" s="440"/>
      <c r="BP92" s="440"/>
      <c r="BQ92" s="440"/>
      <c r="BR92" s="440"/>
      <c r="BS92" s="440"/>
      <c r="BT92" s="440"/>
      <c r="BU92" s="440"/>
      <c r="BV92" s="440"/>
      <c r="BW92" s="440"/>
      <c r="BX92" s="426" t="s">
        <v>294</v>
      </c>
      <c r="BY92" s="427"/>
      <c r="BZ92" s="427"/>
      <c r="CA92" s="427"/>
      <c r="CB92" s="427"/>
      <c r="CC92" s="427"/>
      <c r="CD92" s="427"/>
      <c r="CE92" s="428"/>
      <c r="CF92" s="429" t="s">
        <v>141</v>
      </c>
      <c r="CG92" s="427"/>
      <c r="CH92" s="427"/>
      <c r="CI92" s="427"/>
      <c r="CJ92" s="427"/>
      <c r="CK92" s="427"/>
      <c r="CL92" s="427"/>
      <c r="CM92" s="427"/>
      <c r="CN92" s="427"/>
      <c r="CO92" s="427"/>
      <c r="CP92" s="427"/>
      <c r="CQ92" s="427"/>
      <c r="CR92" s="428"/>
      <c r="CS92" s="429" t="s">
        <v>302</v>
      </c>
      <c r="CT92" s="427"/>
      <c r="CU92" s="427"/>
      <c r="CV92" s="427"/>
      <c r="CW92" s="427"/>
      <c r="CX92" s="427"/>
      <c r="CY92" s="427"/>
      <c r="CZ92" s="427"/>
      <c r="DA92" s="427"/>
      <c r="DB92" s="427"/>
      <c r="DC92" s="427"/>
      <c r="DD92" s="427"/>
      <c r="DE92" s="428"/>
      <c r="DF92" s="430"/>
      <c r="DG92" s="431"/>
      <c r="DH92" s="431"/>
      <c r="DI92" s="431"/>
      <c r="DJ92" s="431"/>
      <c r="DK92" s="431"/>
      <c r="DL92" s="431"/>
      <c r="DM92" s="431"/>
      <c r="DN92" s="431"/>
      <c r="DO92" s="431"/>
      <c r="DP92" s="431"/>
      <c r="DQ92" s="431"/>
      <c r="DR92" s="432"/>
      <c r="DS92" s="441"/>
      <c r="DT92" s="433"/>
      <c r="DU92" s="433"/>
      <c r="DV92" s="433"/>
      <c r="DW92" s="433"/>
      <c r="DX92" s="433"/>
      <c r="DY92" s="433"/>
      <c r="DZ92" s="433"/>
      <c r="EA92" s="433"/>
      <c r="EB92" s="433"/>
      <c r="EC92" s="433"/>
      <c r="ED92" s="433"/>
      <c r="EE92" s="434"/>
      <c r="EF92" s="391"/>
      <c r="EG92" s="392"/>
      <c r="EH92" s="392"/>
      <c r="EI92" s="392"/>
      <c r="EJ92" s="392"/>
      <c r="EK92" s="392"/>
      <c r="EL92" s="392"/>
      <c r="EM92" s="392"/>
      <c r="EN92" s="392"/>
      <c r="EO92" s="392"/>
      <c r="EP92" s="392"/>
      <c r="EQ92" s="392"/>
      <c r="ER92" s="393"/>
      <c r="ES92" s="441"/>
      <c r="ET92" s="433"/>
      <c r="EU92" s="433"/>
      <c r="EV92" s="433"/>
      <c r="EW92" s="433"/>
      <c r="EX92" s="433"/>
      <c r="EY92" s="433"/>
      <c r="EZ92" s="433"/>
      <c r="FA92" s="433"/>
      <c r="FB92" s="433"/>
      <c r="FC92" s="433"/>
      <c r="FD92" s="433"/>
      <c r="FE92" s="442"/>
    </row>
    <row r="93" spans="1:161" ht="11.25" customHeight="1">
      <c r="A93" s="439" t="s">
        <v>290</v>
      </c>
      <c r="B93" s="440"/>
      <c r="C93" s="440"/>
      <c r="D93" s="440"/>
      <c r="E93" s="440"/>
      <c r="F93" s="440"/>
      <c r="G93" s="440"/>
      <c r="H93" s="440"/>
      <c r="I93" s="440"/>
      <c r="J93" s="440"/>
      <c r="K93" s="440"/>
      <c r="L93" s="440"/>
      <c r="M93" s="440"/>
      <c r="N93" s="440"/>
      <c r="O93" s="440"/>
      <c r="P93" s="440"/>
      <c r="Q93" s="440"/>
      <c r="R93" s="440"/>
      <c r="S93" s="440"/>
      <c r="T93" s="440"/>
      <c r="U93" s="440"/>
      <c r="V93" s="440"/>
      <c r="W93" s="440"/>
      <c r="X93" s="440"/>
      <c r="Y93" s="440"/>
      <c r="Z93" s="440"/>
      <c r="AA93" s="440"/>
      <c r="AB93" s="440"/>
      <c r="AC93" s="440"/>
      <c r="AD93" s="440"/>
      <c r="AE93" s="440"/>
      <c r="AF93" s="440"/>
      <c r="AG93" s="440"/>
      <c r="AH93" s="440"/>
      <c r="AI93" s="440"/>
      <c r="AJ93" s="440"/>
      <c r="AK93" s="440"/>
      <c r="AL93" s="440"/>
      <c r="AM93" s="440"/>
      <c r="AN93" s="440"/>
      <c r="AO93" s="440"/>
      <c r="AP93" s="440"/>
      <c r="AQ93" s="440"/>
      <c r="AR93" s="440"/>
      <c r="AS93" s="440"/>
      <c r="AT93" s="440"/>
      <c r="AU93" s="440"/>
      <c r="AV93" s="440"/>
      <c r="AW93" s="440"/>
      <c r="AX93" s="440"/>
      <c r="AY93" s="440"/>
      <c r="AZ93" s="440"/>
      <c r="BA93" s="440"/>
      <c r="BB93" s="440"/>
      <c r="BC93" s="440"/>
      <c r="BD93" s="440"/>
      <c r="BE93" s="440"/>
      <c r="BF93" s="440"/>
      <c r="BG93" s="440"/>
      <c r="BH93" s="440"/>
      <c r="BI93" s="440"/>
      <c r="BJ93" s="440"/>
      <c r="BK93" s="440"/>
      <c r="BL93" s="440"/>
      <c r="BM93" s="440"/>
      <c r="BN93" s="440"/>
      <c r="BO93" s="440"/>
      <c r="BP93" s="440"/>
      <c r="BQ93" s="440"/>
      <c r="BR93" s="440"/>
      <c r="BS93" s="440"/>
      <c r="BT93" s="440"/>
      <c r="BU93" s="440"/>
      <c r="BV93" s="440"/>
      <c r="BW93" s="440"/>
      <c r="BX93" s="426" t="s">
        <v>295</v>
      </c>
      <c r="BY93" s="427"/>
      <c r="BZ93" s="427"/>
      <c r="CA93" s="427"/>
      <c r="CB93" s="427"/>
      <c r="CC93" s="427"/>
      <c r="CD93" s="427"/>
      <c r="CE93" s="428"/>
      <c r="CF93" s="429" t="s">
        <v>141</v>
      </c>
      <c r="CG93" s="427"/>
      <c r="CH93" s="427"/>
      <c r="CI93" s="427"/>
      <c r="CJ93" s="427"/>
      <c r="CK93" s="427"/>
      <c r="CL93" s="427"/>
      <c r="CM93" s="427"/>
      <c r="CN93" s="427"/>
      <c r="CO93" s="427"/>
      <c r="CP93" s="427"/>
      <c r="CQ93" s="427"/>
      <c r="CR93" s="428"/>
      <c r="CS93" s="429" t="s">
        <v>301</v>
      </c>
      <c r="CT93" s="427"/>
      <c r="CU93" s="427"/>
      <c r="CV93" s="427"/>
      <c r="CW93" s="427"/>
      <c r="CX93" s="427"/>
      <c r="CY93" s="427"/>
      <c r="CZ93" s="427"/>
      <c r="DA93" s="427"/>
      <c r="DB93" s="427"/>
      <c r="DC93" s="427"/>
      <c r="DD93" s="427"/>
      <c r="DE93" s="428"/>
      <c r="DF93" s="435">
        <f>GF21+GF22+GF24+GF33+GI21+GI33+GI24+GG22+GF25+GF26+GF27+GF28+GF29+GF30+GF31+GF32+GI22</f>
        <v>2744496.65</v>
      </c>
      <c r="DG93" s="431"/>
      <c r="DH93" s="431"/>
      <c r="DI93" s="431"/>
      <c r="DJ93" s="431"/>
      <c r="DK93" s="431"/>
      <c r="DL93" s="431"/>
      <c r="DM93" s="431"/>
      <c r="DN93" s="431"/>
      <c r="DO93" s="431"/>
      <c r="DP93" s="431"/>
      <c r="DQ93" s="431"/>
      <c r="DR93" s="432"/>
      <c r="DS93" s="441">
        <f>25000+309000</f>
        <v>334000</v>
      </c>
      <c r="DT93" s="433"/>
      <c r="DU93" s="433"/>
      <c r="DV93" s="433"/>
      <c r="DW93" s="433"/>
      <c r="DX93" s="433"/>
      <c r="DY93" s="433"/>
      <c r="DZ93" s="433"/>
      <c r="EA93" s="433"/>
      <c r="EB93" s="433"/>
      <c r="EC93" s="433"/>
      <c r="ED93" s="433"/>
      <c r="EE93" s="434"/>
      <c r="EF93" s="391">
        <f>25000+309000</f>
        <v>334000</v>
      </c>
      <c r="EG93" s="392"/>
      <c r="EH93" s="392"/>
      <c r="EI93" s="392"/>
      <c r="EJ93" s="392"/>
      <c r="EK93" s="392"/>
      <c r="EL93" s="392"/>
      <c r="EM93" s="392"/>
      <c r="EN93" s="392"/>
      <c r="EO93" s="392"/>
      <c r="EP93" s="392"/>
      <c r="EQ93" s="392"/>
      <c r="ER93" s="393"/>
      <c r="ES93" s="441"/>
      <c r="ET93" s="433"/>
      <c r="EU93" s="433"/>
      <c r="EV93" s="433"/>
      <c r="EW93" s="433"/>
      <c r="EX93" s="433"/>
      <c r="EY93" s="433"/>
      <c r="EZ93" s="433"/>
      <c r="FA93" s="433"/>
      <c r="FB93" s="433"/>
      <c r="FC93" s="433"/>
      <c r="FD93" s="433"/>
      <c r="FE93" s="442"/>
    </row>
    <row r="94" spans="1:161" ht="11.25" customHeight="1">
      <c r="A94" s="439" t="s">
        <v>298</v>
      </c>
      <c r="B94" s="440"/>
      <c r="C94" s="440"/>
      <c r="D94" s="440"/>
      <c r="E94" s="440"/>
      <c r="F94" s="440"/>
      <c r="G94" s="440"/>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440"/>
      <c r="AW94" s="440"/>
      <c r="AX94" s="440"/>
      <c r="AY94" s="440"/>
      <c r="AZ94" s="440"/>
      <c r="BA94" s="440"/>
      <c r="BB94" s="440"/>
      <c r="BC94" s="440"/>
      <c r="BD94" s="440"/>
      <c r="BE94" s="440"/>
      <c r="BF94" s="440"/>
      <c r="BG94" s="440"/>
      <c r="BH94" s="440"/>
      <c r="BI94" s="440"/>
      <c r="BJ94" s="440"/>
      <c r="BK94" s="440"/>
      <c r="BL94" s="440"/>
      <c r="BM94" s="440"/>
      <c r="BN94" s="440"/>
      <c r="BO94" s="440"/>
      <c r="BP94" s="440"/>
      <c r="BQ94" s="440"/>
      <c r="BR94" s="440"/>
      <c r="BS94" s="440"/>
      <c r="BT94" s="440"/>
      <c r="BU94" s="440"/>
      <c r="BV94" s="440"/>
      <c r="BW94" s="440"/>
      <c r="BX94" s="426" t="s">
        <v>296</v>
      </c>
      <c r="BY94" s="427"/>
      <c r="BZ94" s="427"/>
      <c r="CA94" s="427"/>
      <c r="CB94" s="427"/>
      <c r="CC94" s="427"/>
      <c r="CD94" s="427"/>
      <c r="CE94" s="428"/>
      <c r="CF94" s="429" t="s">
        <v>141</v>
      </c>
      <c r="CG94" s="427"/>
      <c r="CH94" s="427"/>
      <c r="CI94" s="427"/>
      <c r="CJ94" s="427"/>
      <c r="CK94" s="427"/>
      <c r="CL94" s="427"/>
      <c r="CM94" s="427"/>
      <c r="CN94" s="427"/>
      <c r="CO94" s="427"/>
      <c r="CP94" s="427"/>
      <c r="CQ94" s="427"/>
      <c r="CR94" s="428"/>
      <c r="CS94" s="429" t="s">
        <v>278</v>
      </c>
      <c r="CT94" s="427"/>
      <c r="CU94" s="427"/>
      <c r="CV94" s="427"/>
      <c r="CW94" s="427"/>
      <c r="CX94" s="427"/>
      <c r="CY94" s="427"/>
      <c r="CZ94" s="427"/>
      <c r="DA94" s="427"/>
      <c r="DB94" s="427"/>
      <c r="DC94" s="427"/>
      <c r="DD94" s="427"/>
      <c r="DE94" s="428"/>
      <c r="DF94" s="435">
        <f>GF34+GF35+GF38+GH34+GF37+GI34+GI35+GI38+GG35+GI37</f>
        <v>1661587.38</v>
      </c>
      <c r="DG94" s="431"/>
      <c r="DH94" s="431"/>
      <c r="DI94" s="431"/>
      <c r="DJ94" s="431"/>
      <c r="DK94" s="431"/>
      <c r="DL94" s="431"/>
      <c r="DM94" s="431"/>
      <c r="DN94" s="431"/>
      <c r="DO94" s="431"/>
      <c r="DP94" s="431"/>
      <c r="DQ94" s="431"/>
      <c r="DR94" s="432"/>
      <c r="DS94" s="391">
        <f>90500+28200+18000+307000+GH34</f>
        <v>663700</v>
      </c>
      <c r="DT94" s="433"/>
      <c r="DU94" s="433"/>
      <c r="DV94" s="433"/>
      <c r="DW94" s="433"/>
      <c r="DX94" s="433"/>
      <c r="DY94" s="433"/>
      <c r="DZ94" s="433"/>
      <c r="EA94" s="433"/>
      <c r="EB94" s="433"/>
      <c r="EC94" s="433"/>
      <c r="ED94" s="433"/>
      <c r="EE94" s="434"/>
      <c r="EF94" s="391">
        <f>90500+28200+18000+307000+GH34</f>
        <v>663700</v>
      </c>
      <c r="EG94" s="392"/>
      <c r="EH94" s="392"/>
      <c r="EI94" s="392"/>
      <c r="EJ94" s="392"/>
      <c r="EK94" s="392"/>
      <c r="EL94" s="392"/>
      <c r="EM94" s="392"/>
      <c r="EN94" s="392"/>
      <c r="EO94" s="392"/>
      <c r="EP94" s="392"/>
      <c r="EQ94" s="392"/>
      <c r="ER94" s="393"/>
      <c r="ES94" s="441"/>
      <c r="ET94" s="433"/>
      <c r="EU94" s="433"/>
      <c r="EV94" s="433"/>
      <c r="EW94" s="433"/>
      <c r="EX94" s="433"/>
      <c r="EY94" s="433"/>
      <c r="EZ94" s="433"/>
      <c r="FA94" s="433"/>
      <c r="FB94" s="433"/>
      <c r="FC94" s="433"/>
      <c r="FD94" s="433"/>
      <c r="FE94" s="442"/>
    </row>
    <row r="95" spans="1:161" ht="11.25" customHeight="1">
      <c r="A95" s="439" t="s">
        <v>299</v>
      </c>
      <c r="B95" s="440"/>
      <c r="C95" s="440"/>
      <c r="D95" s="440"/>
      <c r="E95" s="440"/>
      <c r="F95" s="440"/>
      <c r="G95" s="440"/>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0"/>
      <c r="AY95" s="440"/>
      <c r="AZ95" s="440"/>
      <c r="BA95" s="440"/>
      <c r="BB95" s="440"/>
      <c r="BC95" s="440"/>
      <c r="BD95" s="440"/>
      <c r="BE95" s="440"/>
      <c r="BF95" s="440"/>
      <c r="BG95" s="440"/>
      <c r="BH95" s="440"/>
      <c r="BI95" s="440"/>
      <c r="BJ95" s="440"/>
      <c r="BK95" s="440"/>
      <c r="BL95" s="440"/>
      <c r="BM95" s="440"/>
      <c r="BN95" s="440"/>
      <c r="BO95" s="440"/>
      <c r="BP95" s="440"/>
      <c r="BQ95" s="440"/>
      <c r="BR95" s="440"/>
      <c r="BS95" s="440"/>
      <c r="BT95" s="440"/>
      <c r="BU95" s="440"/>
      <c r="BV95" s="440"/>
      <c r="BW95" s="440"/>
      <c r="BX95" s="426" t="s">
        <v>297</v>
      </c>
      <c r="BY95" s="427"/>
      <c r="BZ95" s="427"/>
      <c r="CA95" s="427"/>
      <c r="CB95" s="427"/>
      <c r="CC95" s="427"/>
      <c r="CD95" s="427"/>
      <c r="CE95" s="428"/>
      <c r="CF95" s="429" t="s">
        <v>141</v>
      </c>
      <c r="CG95" s="427"/>
      <c r="CH95" s="427"/>
      <c r="CI95" s="427"/>
      <c r="CJ95" s="427"/>
      <c r="CK95" s="427"/>
      <c r="CL95" s="427"/>
      <c r="CM95" s="427"/>
      <c r="CN95" s="427"/>
      <c r="CO95" s="427"/>
      <c r="CP95" s="427"/>
      <c r="CQ95" s="427"/>
      <c r="CR95" s="428"/>
      <c r="CS95" s="429" t="s">
        <v>300</v>
      </c>
      <c r="CT95" s="427"/>
      <c r="CU95" s="427"/>
      <c r="CV95" s="427"/>
      <c r="CW95" s="427"/>
      <c r="CX95" s="427"/>
      <c r="CY95" s="427"/>
      <c r="CZ95" s="427"/>
      <c r="DA95" s="427"/>
      <c r="DB95" s="427"/>
      <c r="DC95" s="427"/>
      <c r="DD95" s="427"/>
      <c r="DE95" s="428"/>
      <c r="DF95" s="430"/>
      <c r="DG95" s="431"/>
      <c r="DH95" s="431"/>
      <c r="DI95" s="431"/>
      <c r="DJ95" s="431"/>
      <c r="DK95" s="431"/>
      <c r="DL95" s="431"/>
      <c r="DM95" s="431"/>
      <c r="DN95" s="431"/>
      <c r="DO95" s="431"/>
      <c r="DP95" s="431"/>
      <c r="DQ95" s="431"/>
      <c r="DR95" s="432"/>
      <c r="DS95" s="441"/>
      <c r="DT95" s="433"/>
      <c r="DU95" s="433"/>
      <c r="DV95" s="433"/>
      <c r="DW95" s="433"/>
      <c r="DX95" s="433"/>
      <c r="DY95" s="433"/>
      <c r="DZ95" s="433"/>
      <c r="EA95" s="433"/>
      <c r="EB95" s="433"/>
      <c r="EC95" s="433"/>
      <c r="ED95" s="433"/>
      <c r="EE95" s="434"/>
      <c r="EF95" s="391"/>
      <c r="EG95" s="392"/>
      <c r="EH95" s="392"/>
      <c r="EI95" s="392"/>
      <c r="EJ95" s="392"/>
      <c r="EK95" s="392"/>
      <c r="EL95" s="392"/>
      <c r="EM95" s="392"/>
      <c r="EN95" s="392"/>
      <c r="EO95" s="392"/>
      <c r="EP95" s="392"/>
      <c r="EQ95" s="392"/>
      <c r="ER95" s="393"/>
      <c r="ES95" s="441"/>
      <c r="ET95" s="433"/>
      <c r="EU95" s="433"/>
      <c r="EV95" s="433"/>
      <c r="EW95" s="433"/>
      <c r="EX95" s="433"/>
      <c r="EY95" s="433"/>
      <c r="EZ95" s="433"/>
      <c r="FA95" s="433"/>
      <c r="FB95" s="433"/>
      <c r="FC95" s="433"/>
      <c r="FD95" s="433"/>
      <c r="FE95" s="442"/>
    </row>
    <row r="96" spans="1:161" ht="11.25" customHeight="1">
      <c r="A96" s="439" t="s">
        <v>305</v>
      </c>
      <c r="B96" s="440"/>
      <c r="C96" s="440"/>
      <c r="D96" s="440"/>
      <c r="E96" s="440"/>
      <c r="F96" s="440"/>
      <c r="G96" s="440"/>
      <c r="H96" s="440"/>
      <c r="I96" s="440"/>
      <c r="J96" s="440"/>
      <c r="K96" s="440"/>
      <c r="L96" s="440"/>
      <c r="M96" s="440"/>
      <c r="N96" s="440"/>
      <c r="O96" s="440"/>
      <c r="P96" s="440"/>
      <c r="Q96" s="440"/>
      <c r="R96" s="440"/>
      <c r="S96" s="440"/>
      <c r="T96" s="440"/>
      <c r="U96" s="440"/>
      <c r="V96" s="440"/>
      <c r="W96" s="440"/>
      <c r="X96" s="440"/>
      <c r="Y96" s="440"/>
      <c r="Z96" s="440"/>
      <c r="AA96" s="440"/>
      <c r="AB96" s="440"/>
      <c r="AC96" s="440"/>
      <c r="AD96" s="440"/>
      <c r="AE96" s="440"/>
      <c r="AF96" s="440"/>
      <c r="AG96" s="440"/>
      <c r="AH96" s="440"/>
      <c r="AI96" s="440"/>
      <c r="AJ96" s="440"/>
      <c r="AK96" s="440"/>
      <c r="AL96" s="440"/>
      <c r="AM96" s="440"/>
      <c r="AN96" s="440"/>
      <c r="AO96" s="440"/>
      <c r="AP96" s="440"/>
      <c r="AQ96" s="440"/>
      <c r="AR96" s="440"/>
      <c r="AS96" s="440"/>
      <c r="AT96" s="440"/>
      <c r="AU96" s="440"/>
      <c r="AV96" s="440"/>
      <c r="AW96" s="440"/>
      <c r="AX96" s="440"/>
      <c r="AY96" s="440"/>
      <c r="AZ96" s="440"/>
      <c r="BA96" s="440"/>
      <c r="BB96" s="440"/>
      <c r="BC96" s="440"/>
      <c r="BD96" s="440"/>
      <c r="BE96" s="440"/>
      <c r="BF96" s="440"/>
      <c r="BG96" s="440"/>
      <c r="BH96" s="440"/>
      <c r="BI96" s="440"/>
      <c r="BJ96" s="440"/>
      <c r="BK96" s="440"/>
      <c r="BL96" s="440"/>
      <c r="BM96" s="440"/>
      <c r="BN96" s="440"/>
      <c r="BO96" s="440"/>
      <c r="BP96" s="440"/>
      <c r="BQ96" s="440"/>
      <c r="BR96" s="440"/>
      <c r="BS96" s="440"/>
      <c r="BT96" s="440"/>
      <c r="BU96" s="440"/>
      <c r="BV96" s="440"/>
      <c r="BW96" s="440"/>
      <c r="BX96" s="426" t="s">
        <v>297</v>
      </c>
      <c r="BY96" s="427"/>
      <c r="BZ96" s="427"/>
      <c r="CA96" s="427"/>
      <c r="CB96" s="427"/>
      <c r="CC96" s="427"/>
      <c r="CD96" s="427"/>
      <c r="CE96" s="428"/>
      <c r="CF96" s="429" t="s">
        <v>141</v>
      </c>
      <c r="CG96" s="427"/>
      <c r="CH96" s="427"/>
      <c r="CI96" s="427"/>
      <c r="CJ96" s="427"/>
      <c r="CK96" s="427"/>
      <c r="CL96" s="427"/>
      <c r="CM96" s="427"/>
      <c r="CN96" s="427"/>
      <c r="CO96" s="427"/>
      <c r="CP96" s="427"/>
      <c r="CQ96" s="427"/>
      <c r="CR96" s="428"/>
      <c r="CS96" s="429" t="s">
        <v>306</v>
      </c>
      <c r="CT96" s="427"/>
      <c r="CU96" s="427"/>
      <c r="CV96" s="427"/>
      <c r="CW96" s="427"/>
      <c r="CX96" s="427"/>
      <c r="CY96" s="427"/>
      <c r="CZ96" s="427"/>
      <c r="DA96" s="427"/>
      <c r="DB96" s="427"/>
      <c r="DC96" s="427"/>
      <c r="DD96" s="427"/>
      <c r="DE96" s="428"/>
      <c r="DF96" s="435">
        <f>GG39</f>
        <v>0</v>
      </c>
      <c r="DG96" s="431"/>
      <c r="DH96" s="431"/>
      <c r="DI96" s="431"/>
      <c r="DJ96" s="431"/>
      <c r="DK96" s="431"/>
      <c r="DL96" s="431"/>
      <c r="DM96" s="431"/>
      <c r="DN96" s="431"/>
      <c r="DO96" s="431"/>
      <c r="DP96" s="431"/>
      <c r="DQ96" s="431"/>
      <c r="DR96" s="432"/>
      <c r="DS96" s="441"/>
      <c r="DT96" s="433"/>
      <c r="DU96" s="433"/>
      <c r="DV96" s="433"/>
      <c r="DW96" s="433"/>
      <c r="DX96" s="433"/>
      <c r="DY96" s="433"/>
      <c r="DZ96" s="433"/>
      <c r="EA96" s="433"/>
      <c r="EB96" s="433"/>
      <c r="EC96" s="433"/>
      <c r="ED96" s="433"/>
      <c r="EE96" s="434"/>
      <c r="EF96" s="391"/>
      <c r="EG96" s="392"/>
      <c r="EH96" s="392"/>
      <c r="EI96" s="392"/>
      <c r="EJ96" s="392"/>
      <c r="EK96" s="392"/>
      <c r="EL96" s="392"/>
      <c r="EM96" s="392"/>
      <c r="EN96" s="392"/>
      <c r="EO96" s="392"/>
      <c r="EP96" s="392"/>
      <c r="EQ96" s="392"/>
      <c r="ER96" s="393"/>
      <c r="ES96" s="441"/>
      <c r="ET96" s="433"/>
      <c r="EU96" s="433"/>
      <c r="EV96" s="433"/>
      <c r="EW96" s="433"/>
      <c r="EX96" s="433"/>
      <c r="EY96" s="433"/>
      <c r="EZ96" s="433"/>
      <c r="FA96" s="433"/>
      <c r="FB96" s="433"/>
      <c r="FC96" s="433"/>
      <c r="FD96" s="433"/>
      <c r="FE96" s="442"/>
    </row>
    <row r="97" spans="1:161" ht="11.25" customHeight="1">
      <c r="A97" s="439" t="s">
        <v>307</v>
      </c>
      <c r="B97" s="440"/>
      <c r="C97" s="440"/>
      <c r="D97" s="440"/>
      <c r="E97" s="440"/>
      <c r="F97" s="440"/>
      <c r="G97" s="440"/>
      <c r="H97" s="440"/>
      <c r="I97" s="440"/>
      <c r="J97" s="440"/>
      <c r="K97" s="440"/>
      <c r="L97" s="440"/>
      <c r="M97" s="440"/>
      <c r="N97" s="440"/>
      <c r="O97" s="440"/>
      <c r="P97" s="440"/>
      <c r="Q97" s="440"/>
      <c r="R97" s="440"/>
      <c r="S97" s="440"/>
      <c r="T97" s="440"/>
      <c r="U97" s="440"/>
      <c r="V97" s="440"/>
      <c r="W97" s="440"/>
      <c r="X97" s="440"/>
      <c r="Y97" s="440"/>
      <c r="Z97" s="440"/>
      <c r="AA97" s="440"/>
      <c r="AB97" s="440"/>
      <c r="AC97" s="440"/>
      <c r="AD97" s="440"/>
      <c r="AE97" s="440"/>
      <c r="AF97" s="440"/>
      <c r="AG97" s="440"/>
      <c r="AH97" s="440"/>
      <c r="AI97" s="440"/>
      <c r="AJ97" s="440"/>
      <c r="AK97" s="440"/>
      <c r="AL97" s="440"/>
      <c r="AM97" s="440"/>
      <c r="AN97" s="440"/>
      <c r="AO97" s="440"/>
      <c r="AP97" s="440"/>
      <c r="AQ97" s="440"/>
      <c r="AR97" s="440"/>
      <c r="AS97" s="440"/>
      <c r="AT97" s="440"/>
      <c r="AU97" s="440"/>
      <c r="AV97" s="440"/>
      <c r="AW97" s="440"/>
      <c r="AX97" s="440"/>
      <c r="AY97" s="440"/>
      <c r="AZ97" s="440"/>
      <c r="BA97" s="440"/>
      <c r="BB97" s="440"/>
      <c r="BC97" s="440"/>
      <c r="BD97" s="440"/>
      <c r="BE97" s="440"/>
      <c r="BF97" s="440"/>
      <c r="BG97" s="440"/>
      <c r="BH97" s="440"/>
      <c r="BI97" s="440"/>
      <c r="BJ97" s="440"/>
      <c r="BK97" s="440"/>
      <c r="BL97" s="440"/>
      <c r="BM97" s="440"/>
      <c r="BN97" s="440"/>
      <c r="BO97" s="440"/>
      <c r="BP97" s="440"/>
      <c r="BQ97" s="440"/>
      <c r="BR97" s="440"/>
      <c r="BS97" s="440"/>
      <c r="BT97" s="440"/>
      <c r="BU97" s="440"/>
      <c r="BV97" s="440"/>
      <c r="BW97" s="440"/>
      <c r="BX97" s="426" t="s">
        <v>297</v>
      </c>
      <c r="BY97" s="427"/>
      <c r="BZ97" s="427"/>
      <c r="CA97" s="427"/>
      <c r="CB97" s="427"/>
      <c r="CC97" s="427"/>
      <c r="CD97" s="427"/>
      <c r="CE97" s="428"/>
      <c r="CF97" s="429" t="s">
        <v>141</v>
      </c>
      <c r="CG97" s="427"/>
      <c r="CH97" s="427"/>
      <c r="CI97" s="427"/>
      <c r="CJ97" s="427"/>
      <c r="CK97" s="427"/>
      <c r="CL97" s="427"/>
      <c r="CM97" s="427"/>
      <c r="CN97" s="427"/>
      <c r="CO97" s="427"/>
      <c r="CP97" s="427"/>
      <c r="CQ97" s="427"/>
      <c r="CR97" s="428"/>
      <c r="CS97" s="429" t="s">
        <v>309</v>
      </c>
      <c r="CT97" s="427"/>
      <c r="CU97" s="427"/>
      <c r="CV97" s="427"/>
      <c r="CW97" s="427"/>
      <c r="CX97" s="427"/>
      <c r="CY97" s="427"/>
      <c r="CZ97" s="427"/>
      <c r="DA97" s="427"/>
      <c r="DB97" s="427"/>
      <c r="DC97" s="427"/>
      <c r="DD97" s="427"/>
      <c r="DE97" s="428"/>
      <c r="DF97" s="435">
        <f>GF46+GF47+GF48+GG48+GI48+GG47</f>
        <v>293200</v>
      </c>
      <c r="DG97" s="431"/>
      <c r="DH97" s="431"/>
      <c r="DI97" s="431"/>
      <c r="DJ97" s="431"/>
      <c r="DK97" s="431"/>
      <c r="DL97" s="431"/>
      <c r="DM97" s="431"/>
      <c r="DN97" s="431"/>
      <c r="DO97" s="431"/>
      <c r="DP97" s="431"/>
      <c r="DQ97" s="431"/>
      <c r="DR97" s="432"/>
      <c r="DS97" s="441">
        <f>40000+80000+10200</f>
        <v>130200</v>
      </c>
      <c r="DT97" s="433"/>
      <c r="DU97" s="433"/>
      <c r="DV97" s="433"/>
      <c r="DW97" s="433"/>
      <c r="DX97" s="433"/>
      <c r="DY97" s="433"/>
      <c r="DZ97" s="433"/>
      <c r="EA97" s="433"/>
      <c r="EB97" s="433"/>
      <c r="EC97" s="433"/>
      <c r="ED97" s="433"/>
      <c r="EE97" s="434"/>
      <c r="EF97" s="391">
        <f>40000+80000+10200</f>
        <v>130200</v>
      </c>
      <c r="EG97" s="392"/>
      <c r="EH97" s="392"/>
      <c r="EI97" s="392"/>
      <c r="EJ97" s="392"/>
      <c r="EK97" s="392"/>
      <c r="EL97" s="392"/>
      <c r="EM97" s="392"/>
      <c r="EN97" s="392"/>
      <c r="EO97" s="392"/>
      <c r="EP97" s="392"/>
      <c r="EQ97" s="392"/>
      <c r="ER97" s="393"/>
      <c r="ES97" s="441"/>
      <c r="ET97" s="433"/>
      <c r="EU97" s="433"/>
      <c r="EV97" s="433"/>
      <c r="EW97" s="433"/>
      <c r="EX97" s="433"/>
      <c r="EY97" s="433"/>
      <c r="EZ97" s="433"/>
      <c r="FA97" s="433"/>
      <c r="FB97" s="433"/>
      <c r="FC97" s="433"/>
      <c r="FD97" s="433"/>
      <c r="FE97" s="442"/>
    </row>
    <row r="98" spans="1:161" ht="11.25" customHeight="1">
      <c r="A98" s="439" t="s">
        <v>308</v>
      </c>
      <c r="B98" s="440"/>
      <c r="C98" s="440"/>
      <c r="D98" s="440"/>
      <c r="E98" s="440"/>
      <c r="F98" s="440"/>
      <c r="G98" s="440"/>
      <c r="H98" s="440"/>
      <c r="I98" s="440"/>
      <c r="J98" s="440"/>
      <c r="K98" s="440"/>
      <c r="L98" s="440"/>
      <c r="M98" s="440"/>
      <c r="N98" s="440"/>
      <c r="O98" s="440"/>
      <c r="P98" s="440"/>
      <c r="Q98" s="440"/>
      <c r="R98" s="440"/>
      <c r="S98" s="440"/>
      <c r="T98" s="440"/>
      <c r="U98" s="440"/>
      <c r="V98" s="440"/>
      <c r="W98" s="440"/>
      <c r="X98" s="440"/>
      <c r="Y98" s="440"/>
      <c r="Z98" s="440"/>
      <c r="AA98" s="440"/>
      <c r="AB98" s="440"/>
      <c r="AC98" s="440"/>
      <c r="AD98" s="440"/>
      <c r="AE98" s="440"/>
      <c r="AF98" s="440"/>
      <c r="AG98" s="440"/>
      <c r="AH98" s="440"/>
      <c r="AI98" s="440"/>
      <c r="AJ98" s="440"/>
      <c r="AK98" s="440"/>
      <c r="AL98" s="440"/>
      <c r="AM98" s="440"/>
      <c r="AN98" s="440"/>
      <c r="AO98" s="440"/>
      <c r="AP98" s="440"/>
      <c r="AQ98" s="440"/>
      <c r="AR98" s="440"/>
      <c r="AS98" s="440"/>
      <c r="AT98" s="440"/>
      <c r="AU98" s="440"/>
      <c r="AV98" s="440"/>
      <c r="AW98" s="440"/>
      <c r="AX98" s="440"/>
      <c r="AY98" s="440"/>
      <c r="AZ98" s="440"/>
      <c r="BA98" s="440"/>
      <c r="BB98" s="440"/>
      <c r="BC98" s="440"/>
      <c r="BD98" s="440"/>
      <c r="BE98" s="440"/>
      <c r="BF98" s="440"/>
      <c r="BG98" s="440"/>
      <c r="BH98" s="440"/>
      <c r="BI98" s="440"/>
      <c r="BJ98" s="440"/>
      <c r="BK98" s="440"/>
      <c r="BL98" s="440"/>
      <c r="BM98" s="440"/>
      <c r="BN98" s="440"/>
      <c r="BO98" s="440"/>
      <c r="BP98" s="440"/>
      <c r="BQ98" s="440"/>
      <c r="BR98" s="440"/>
      <c r="BS98" s="440"/>
      <c r="BT98" s="440"/>
      <c r="BU98" s="440"/>
      <c r="BV98" s="440"/>
      <c r="BW98" s="440"/>
      <c r="BX98" s="426" t="s">
        <v>297</v>
      </c>
      <c r="BY98" s="427"/>
      <c r="BZ98" s="427"/>
      <c r="CA98" s="427"/>
      <c r="CB98" s="427"/>
      <c r="CC98" s="427"/>
      <c r="CD98" s="427"/>
      <c r="CE98" s="428"/>
      <c r="CF98" s="429" t="s">
        <v>141</v>
      </c>
      <c r="CG98" s="427"/>
      <c r="CH98" s="427"/>
      <c r="CI98" s="427"/>
      <c r="CJ98" s="427"/>
      <c r="CK98" s="427"/>
      <c r="CL98" s="427"/>
      <c r="CM98" s="427"/>
      <c r="CN98" s="427"/>
      <c r="CO98" s="427"/>
      <c r="CP98" s="427"/>
      <c r="CQ98" s="427"/>
      <c r="CR98" s="428"/>
      <c r="CS98" s="429" t="s">
        <v>110</v>
      </c>
      <c r="CT98" s="427"/>
      <c r="CU98" s="427"/>
      <c r="CV98" s="427"/>
      <c r="CW98" s="427"/>
      <c r="CX98" s="427"/>
      <c r="CY98" s="427"/>
      <c r="CZ98" s="427"/>
      <c r="DA98" s="427"/>
      <c r="DB98" s="427"/>
      <c r="DC98" s="427"/>
      <c r="DD98" s="427"/>
      <c r="DE98" s="428"/>
      <c r="DF98" s="435">
        <f>GF49+GF50+GF51+GF52+GF53+GH50+GH53+GI50+GJ50+GI53+GG53+GI51</f>
        <v>5578980.87</v>
      </c>
      <c r="DG98" s="431"/>
      <c r="DH98" s="431"/>
      <c r="DI98" s="431"/>
      <c r="DJ98" s="431"/>
      <c r="DK98" s="431"/>
      <c r="DL98" s="431"/>
      <c r="DM98" s="431"/>
      <c r="DN98" s="431"/>
      <c r="DO98" s="431"/>
      <c r="DP98" s="431"/>
      <c r="DQ98" s="431"/>
      <c r="DR98" s="432"/>
      <c r="DS98" s="391">
        <f>152100+1774000+GH50+GH53</f>
        <v>5193400</v>
      </c>
      <c r="DT98" s="433"/>
      <c r="DU98" s="433"/>
      <c r="DV98" s="433"/>
      <c r="DW98" s="433"/>
      <c r="DX98" s="433"/>
      <c r="DY98" s="433"/>
      <c r="DZ98" s="433"/>
      <c r="EA98" s="433"/>
      <c r="EB98" s="433"/>
      <c r="EC98" s="433"/>
      <c r="ED98" s="433"/>
      <c r="EE98" s="434"/>
      <c r="EF98" s="391">
        <f>152100+1774000+GH50+GH53</f>
        <v>5193400</v>
      </c>
      <c r="EG98" s="392"/>
      <c r="EH98" s="392"/>
      <c r="EI98" s="392"/>
      <c r="EJ98" s="392"/>
      <c r="EK98" s="392"/>
      <c r="EL98" s="392"/>
      <c r="EM98" s="392"/>
      <c r="EN98" s="392"/>
      <c r="EO98" s="392"/>
      <c r="EP98" s="392"/>
      <c r="EQ98" s="392"/>
      <c r="ER98" s="393"/>
      <c r="ES98" s="441"/>
      <c r="ET98" s="433"/>
      <c r="EU98" s="433"/>
      <c r="EV98" s="433"/>
      <c r="EW98" s="433"/>
      <c r="EX98" s="433"/>
      <c r="EY98" s="433"/>
      <c r="EZ98" s="433"/>
      <c r="FA98" s="433"/>
      <c r="FB98" s="433"/>
      <c r="FC98" s="433"/>
      <c r="FD98" s="433"/>
      <c r="FE98" s="442"/>
    </row>
    <row r="99" spans="1:161" ht="11.25" customHeight="1">
      <c r="A99" s="578" t="s">
        <v>512</v>
      </c>
      <c r="B99" s="578"/>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8"/>
      <c r="AL99" s="578"/>
      <c r="AM99" s="578"/>
      <c r="AN99" s="578"/>
      <c r="AO99" s="578"/>
      <c r="AP99" s="578"/>
      <c r="AQ99" s="578"/>
      <c r="AR99" s="578"/>
      <c r="AS99" s="578"/>
      <c r="AT99" s="578"/>
      <c r="AU99" s="578"/>
      <c r="AV99" s="578"/>
      <c r="AW99" s="578"/>
      <c r="AX99" s="578"/>
      <c r="AY99" s="578"/>
      <c r="AZ99" s="578"/>
      <c r="BA99" s="578"/>
      <c r="BB99" s="578"/>
      <c r="BC99" s="578"/>
      <c r="BD99" s="578"/>
      <c r="BE99" s="578"/>
      <c r="BF99" s="578"/>
      <c r="BG99" s="578"/>
      <c r="BH99" s="578"/>
      <c r="BI99" s="578"/>
      <c r="BJ99" s="578"/>
      <c r="BK99" s="578"/>
      <c r="BL99" s="578"/>
      <c r="BM99" s="578"/>
      <c r="BN99" s="578"/>
      <c r="BO99" s="578"/>
      <c r="BP99" s="578"/>
      <c r="BQ99" s="578"/>
      <c r="BR99" s="578"/>
      <c r="BS99" s="578"/>
      <c r="BT99" s="578"/>
      <c r="BU99" s="578"/>
      <c r="BV99" s="578"/>
      <c r="BW99" s="579"/>
      <c r="BX99" s="401" t="s">
        <v>297</v>
      </c>
      <c r="BY99" s="402"/>
      <c r="BZ99" s="402"/>
      <c r="CA99" s="402"/>
      <c r="CB99" s="402"/>
      <c r="CC99" s="402"/>
      <c r="CD99" s="402"/>
      <c r="CE99" s="403"/>
      <c r="CF99" s="404" t="s">
        <v>141</v>
      </c>
      <c r="CG99" s="402"/>
      <c r="CH99" s="402"/>
      <c r="CI99" s="402"/>
      <c r="CJ99" s="402"/>
      <c r="CK99" s="402"/>
      <c r="CL99" s="402"/>
      <c r="CM99" s="402"/>
      <c r="CN99" s="402"/>
      <c r="CO99" s="402"/>
      <c r="CP99" s="402"/>
      <c r="CQ99" s="402"/>
      <c r="CR99" s="403"/>
      <c r="CS99" s="404" t="s">
        <v>513</v>
      </c>
      <c r="CT99" s="402"/>
      <c r="CU99" s="402"/>
      <c r="CV99" s="402"/>
      <c r="CW99" s="402"/>
      <c r="CX99" s="402"/>
      <c r="CY99" s="402"/>
      <c r="CZ99" s="402"/>
      <c r="DA99" s="402"/>
      <c r="DB99" s="134"/>
      <c r="DC99" s="134"/>
      <c r="DD99" s="134"/>
      <c r="DE99" s="135"/>
      <c r="DF99" s="470">
        <f>GF54</f>
        <v>0</v>
      </c>
      <c r="DG99" s="580"/>
      <c r="DH99" s="580"/>
      <c r="DI99" s="580"/>
      <c r="DJ99" s="580"/>
      <c r="DK99" s="580"/>
      <c r="DL99" s="580"/>
      <c r="DM99" s="580"/>
      <c r="DN99" s="580"/>
      <c r="DO99" s="580"/>
      <c r="DP99" s="580"/>
      <c r="DQ99" s="580"/>
      <c r="DR99" s="581"/>
      <c r="DS99" s="394">
        <v>0</v>
      </c>
      <c r="DT99" s="395"/>
      <c r="DU99" s="395"/>
      <c r="DV99" s="395"/>
      <c r="DW99" s="395"/>
      <c r="DX99" s="395"/>
      <c r="DY99" s="395"/>
      <c r="DZ99" s="395"/>
      <c r="EA99" s="395"/>
      <c r="EB99" s="395"/>
      <c r="EC99" s="395"/>
      <c r="ED99" s="395"/>
      <c r="EE99" s="396"/>
      <c r="EF99" s="436">
        <v>0</v>
      </c>
      <c r="EG99" s="437"/>
      <c r="EH99" s="437"/>
      <c r="EI99" s="437"/>
      <c r="EJ99" s="437"/>
      <c r="EK99" s="437"/>
      <c r="EL99" s="437"/>
      <c r="EM99" s="437"/>
      <c r="EN99" s="437"/>
      <c r="EO99" s="437"/>
      <c r="EP99" s="437"/>
      <c r="EQ99" s="437"/>
      <c r="ER99" s="438"/>
      <c r="ES99" s="394"/>
      <c r="ET99" s="395"/>
      <c r="EU99" s="395"/>
      <c r="EV99" s="395"/>
      <c r="EW99" s="395"/>
      <c r="EX99" s="395"/>
      <c r="EY99" s="395"/>
      <c r="EZ99" s="395"/>
      <c r="FA99" s="395"/>
      <c r="FB99" s="395"/>
      <c r="FC99" s="395"/>
      <c r="FD99" s="395"/>
      <c r="FE99" s="397"/>
    </row>
    <row r="100" spans="1:161" ht="11.25" customHeight="1">
      <c r="A100" s="439" t="s">
        <v>143</v>
      </c>
      <c r="B100" s="440"/>
      <c r="C100" s="440"/>
      <c r="D100" s="440"/>
      <c r="E100" s="440"/>
      <c r="F100" s="440"/>
      <c r="G100" s="440"/>
      <c r="H100" s="440"/>
      <c r="I100" s="440"/>
      <c r="J100" s="440"/>
      <c r="K100" s="440"/>
      <c r="L100" s="440"/>
      <c r="M100" s="440"/>
      <c r="N100" s="440"/>
      <c r="O100" s="440"/>
      <c r="P100" s="440"/>
      <c r="Q100" s="440"/>
      <c r="R100" s="440"/>
      <c r="S100" s="440"/>
      <c r="T100" s="440"/>
      <c r="U100" s="440"/>
      <c r="V100" s="440"/>
      <c r="W100" s="440"/>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40"/>
      <c r="AX100" s="440"/>
      <c r="AY100" s="440"/>
      <c r="AZ100" s="440"/>
      <c r="BA100" s="440"/>
      <c r="BB100" s="440"/>
      <c r="BC100" s="440"/>
      <c r="BD100" s="440"/>
      <c r="BE100" s="440"/>
      <c r="BF100" s="440"/>
      <c r="BG100" s="440"/>
      <c r="BH100" s="440"/>
      <c r="BI100" s="440"/>
      <c r="BJ100" s="440"/>
      <c r="BK100" s="440"/>
      <c r="BL100" s="440"/>
      <c r="BM100" s="440"/>
      <c r="BN100" s="440"/>
      <c r="BO100" s="440"/>
      <c r="BP100" s="440"/>
      <c r="BQ100" s="440"/>
      <c r="BR100" s="440"/>
      <c r="BS100" s="440"/>
      <c r="BT100" s="440"/>
      <c r="BU100" s="440"/>
      <c r="BV100" s="440"/>
      <c r="BW100" s="440"/>
      <c r="BX100" s="401" t="s">
        <v>144</v>
      </c>
      <c r="BY100" s="402"/>
      <c r="BZ100" s="402"/>
      <c r="CA100" s="402"/>
      <c r="CB100" s="402"/>
      <c r="CC100" s="402"/>
      <c r="CD100" s="402"/>
      <c r="CE100" s="403"/>
      <c r="CF100" s="404" t="s">
        <v>145</v>
      </c>
      <c r="CG100" s="402"/>
      <c r="CH100" s="402"/>
      <c r="CI100" s="402"/>
      <c r="CJ100" s="402"/>
      <c r="CK100" s="402"/>
      <c r="CL100" s="402"/>
      <c r="CM100" s="402"/>
      <c r="CN100" s="402"/>
      <c r="CO100" s="402"/>
      <c r="CP100" s="402"/>
      <c r="CQ100" s="402"/>
      <c r="CR100" s="403"/>
      <c r="CS100" s="404"/>
      <c r="CT100" s="402"/>
      <c r="CU100" s="402"/>
      <c r="CV100" s="402"/>
      <c r="CW100" s="402"/>
      <c r="CX100" s="402"/>
      <c r="CY100" s="402"/>
      <c r="CZ100" s="402"/>
      <c r="DA100" s="402"/>
      <c r="DB100" s="402"/>
      <c r="DC100" s="402"/>
      <c r="DD100" s="402"/>
      <c r="DE100" s="403"/>
      <c r="DF100" s="394"/>
      <c r="DG100" s="395"/>
      <c r="DH100" s="395"/>
      <c r="DI100" s="395"/>
      <c r="DJ100" s="395"/>
      <c r="DK100" s="395"/>
      <c r="DL100" s="395"/>
      <c r="DM100" s="395"/>
      <c r="DN100" s="395"/>
      <c r="DO100" s="395"/>
      <c r="DP100" s="395"/>
      <c r="DQ100" s="395"/>
      <c r="DR100" s="396"/>
      <c r="DS100" s="394"/>
      <c r="DT100" s="395"/>
      <c r="DU100" s="395"/>
      <c r="DV100" s="395"/>
      <c r="DW100" s="395"/>
      <c r="DX100" s="395"/>
      <c r="DY100" s="395"/>
      <c r="DZ100" s="395"/>
      <c r="EA100" s="395"/>
      <c r="EB100" s="395"/>
      <c r="EC100" s="395"/>
      <c r="ED100" s="395"/>
      <c r="EE100" s="396"/>
      <c r="EF100" s="394"/>
      <c r="EG100" s="395"/>
      <c r="EH100" s="395"/>
      <c r="EI100" s="395"/>
      <c r="EJ100" s="395"/>
      <c r="EK100" s="395"/>
      <c r="EL100" s="395"/>
      <c r="EM100" s="395"/>
      <c r="EN100" s="395"/>
      <c r="EO100" s="395"/>
      <c r="EP100" s="395"/>
      <c r="EQ100" s="395"/>
      <c r="ER100" s="396"/>
      <c r="ES100" s="394"/>
      <c r="ET100" s="395"/>
      <c r="EU100" s="395"/>
      <c r="EV100" s="395"/>
      <c r="EW100" s="395"/>
      <c r="EX100" s="395"/>
      <c r="EY100" s="395"/>
      <c r="EZ100" s="395"/>
      <c r="FA100" s="395"/>
      <c r="FB100" s="395"/>
      <c r="FC100" s="395"/>
      <c r="FD100" s="395"/>
      <c r="FE100" s="397"/>
    </row>
    <row r="101" spans="1:161" ht="33.75" customHeight="1">
      <c r="A101" s="424" t="s">
        <v>146</v>
      </c>
      <c r="B101" s="425"/>
      <c r="C101" s="425"/>
      <c r="D101" s="425"/>
      <c r="E101" s="425"/>
      <c r="F101" s="425"/>
      <c r="G101" s="425"/>
      <c r="H101" s="425"/>
      <c r="I101" s="425"/>
      <c r="J101" s="425"/>
      <c r="K101" s="425"/>
      <c r="L101" s="425"/>
      <c r="M101" s="425"/>
      <c r="N101" s="425"/>
      <c r="O101" s="425"/>
      <c r="P101" s="425"/>
      <c r="Q101" s="425"/>
      <c r="R101" s="425"/>
      <c r="S101" s="425"/>
      <c r="T101" s="425"/>
      <c r="U101" s="425"/>
      <c r="V101" s="425"/>
      <c r="W101" s="425"/>
      <c r="X101" s="425"/>
      <c r="Y101" s="425"/>
      <c r="Z101" s="425"/>
      <c r="AA101" s="425"/>
      <c r="AB101" s="425"/>
      <c r="AC101" s="425"/>
      <c r="AD101" s="425"/>
      <c r="AE101" s="425"/>
      <c r="AF101" s="425"/>
      <c r="AG101" s="425"/>
      <c r="AH101" s="425"/>
      <c r="AI101" s="425"/>
      <c r="AJ101" s="425"/>
      <c r="AK101" s="425"/>
      <c r="AL101" s="425"/>
      <c r="AM101" s="425"/>
      <c r="AN101" s="425"/>
      <c r="AO101" s="425"/>
      <c r="AP101" s="425"/>
      <c r="AQ101" s="425"/>
      <c r="AR101" s="425"/>
      <c r="AS101" s="425"/>
      <c r="AT101" s="425"/>
      <c r="AU101" s="425"/>
      <c r="AV101" s="425"/>
      <c r="AW101" s="425"/>
      <c r="AX101" s="425"/>
      <c r="AY101" s="425"/>
      <c r="AZ101" s="425"/>
      <c r="BA101" s="425"/>
      <c r="BB101" s="425"/>
      <c r="BC101" s="425"/>
      <c r="BD101" s="425"/>
      <c r="BE101" s="425"/>
      <c r="BF101" s="425"/>
      <c r="BG101" s="425"/>
      <c r="BH101" s="425"/>
      <c r="BI101" s="425"/>
      <c r="BJ101" s="425"/>
      <c r="BK101" s="425"/>
      <c r="BL101" s="425"/>
      <c r="BM101" s="425"/>
      <c r="BN101" s="425"/>
      <c r="BO101" s="425"/>
      <c r="BP101" s="425"/>
      <c r="BQ101" s="425"/>
      <c r="BR101" s="425"/>
      <c r="BS101" s="425"/>
      <c r="BT101" s="425"/>
      <c r="BU101" s="425"/>
      <c r="BV101" s="425"/>
      <c r="BW101" s="425"/>
      <c r="BX101" s="401" t="s">
        <v>147</v>
      </c>
      <c r="BY101" s="402"/>
      <c r="BZ101" s="402"/>
      <c r="CA101" s="402"/>
      <c r="CB101" s="402"/>
      <c r="CC101" s="402"/>
      <c r="CD101" s="402"/>
      <c r="CE101" s="403"/>
      <c r="CF101" s="404" t="s">
        <v>148</v>
      </c>
      <c r="CG101" s="402"/>
      <c r="CH101" s="402"/>
      <c r="CI101" s="402"/>
      <c r="CJ101" s="402"/>
      <c r="CK101" s="402"/>
      <c r="CL101" s="402"/>
      <c r="CM101" s="402"/>
      <c r="CN101" s="402"/>
      <c r="CO101" s="402"/>
      <c r="CP101" s="402"/>
      <c r="CQ101" s="402"/>
      <c r="CR101" s="403"/>
      <c r="CS101" s="404"/>
      <c r="CT101" s="402"/>
      <c r="CU101" s="402"/>
      <c r="CV101" s="402"/>
      <c r="CW101" s="402"/>
      <c r="CX101" s="402"/>
      <c r="CY101" s="402"/>
      <c r="CZ101" s="402"/>
      <c r="DA101" s="402"/>
      <c r="DB101" s="402"/>
      <c r="DC101" s="402"/>
      <c r="DD101" s="402"/>
      <c r="DE101" s="403"/>
      <c r="DF101" s="394"/>
      <c r="DG101" s="395"/>
      <c r="DH101" s="395"/>
      <c r="DI101" s="395"/>
      <c r="DJ101" s="395"/>
      <c r="DK101" s="395"/>
      <c r="DL101" s="395"/>
      <c r="DM101" s="395"/>
      <c r="DN101" s="395"/>
      <c r="DO101" s="395"/>
      <c r="DP101" s="395"/>
      <c r="DQ101" s="395"/>
      <c r="DR101" s="396"/>
      <c r="DS101" s="394"/>
      <c r="DT101" s="395"/>
      <c r="DU101" s="395"/>
      <c r="DV101" s="395"/>
      <c r="DW101" s="395"/>
      <c r="DX101" s="395"/>
      <c r="DY101" s="395"/>
      <c r="DZ101" s="395"/>
      <c r="EA101" s="395"/>
      <c r="EB101" s="395"/>
      <c r="EC101" s="395"/>
      <c r="ED101" s="395"/>
      <c r="EE101" s="396"/>
      <c r="EF101" s="394"/>
      <c r="EG101" s="395"/>
      <c r="EH101" s="395"/>
      <c r="EI101" s="395"/>
      <c r="EJ101" s="395"/>
      <c r="EK101" s="395"/>
      <c r="EL101" s="395"/>
      <c r="EM101" s="395"/>
      <c r="EN101" s="395"/>
      <c r="EO101" s="395"/>
      <c r="EP101" s="395"/>
      <c r="EQ101" s="395"/>
      <c r="ER101" s="396"/>
      <c r="ES101" s="394"/>
      <c r="ET101" s="395"/>
      <c r="EU101" s="395"/>
      <c r="EV101" s="395"/>
      <c r="EW101" s="395"/>
      <c r="EX101" s="395"/>
      <c r="EY101" s="395"/>
      <c r="EZ101" s="395"/>
      <c r="FA101" s="395"/>
      <c r="FB101" s="395"/>
      <c r="FC101" s="395"/>
      <c r="FD101" s="395"/>
      <c r="FE101" s="397"/>
    </row>
    <row r="102" spans="1:161" ht="22.5" customHeight="1">
      <c r="A102" s="424" t="s">
        <v>149</v>
      </c>
      <c r="B102" s="425"/>
      <c r="C102" s="425"/>
      <c r="D102" s="425"/>
      <c r="E102" s="425"/>
      <c r="F102" s="425"/>
      <c r="G102" s="425"/>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425"/>
      <c r="AG102" s="425"/>
      <c r="AH102" s="425"/>
      <c r="AI102" s="425"/>
      <c r="AJ102" s="425"/>
      <c r="AK102" s="425"/>
      <c r="AL102" s="425"/>
      <c r="AM102" s="425"/>
      <c r="AN102" s="425"/>
      <c r="AO102" s="425"/>
      <c r="AP102" s="425"/>
      <c r="AQ102" s="425"/>
      <c r="AR102" s="425"/>
      <c r="AS102" s="425"/>
      <c r="AT102" s="425"/>
      <c r="AU102" s="425"/>
      <c r="AV102" s="425"/>
      <c r="AW102" s="425"/>
      <c r="AX102" s="425"/>
      <c r="AY102" s="425"/>
      <c r="AZ102" s="425"/>
      <c r="BA102" s="425"/>
      <c r="BB102" s="425"/>
      <c r="BC102" s="425"/>
      <c r="BD102" s="425"/>
      <c r="BE102" s="425"/>
      <c r="BF102" s="425"/>
      <c r="BG102" s="425"/>
      <c r="BH102" s="425"/>
      <c r="BI102" s="425"/>
      <c r="BJ102" s="425"/>
      <c r="BK102" s="425"/>
      <c r="BL102" s="425"/>
      <c r="BM102" s="425"/>
      <c r="BN102" s="425"/>
      <c r="BO102" s="425"/>
      <c r="BP102" s="425"/>
      <c r="BQ102" s="425"/>
      <c r="BR102" s="425"/>
      <c r="BS102" s="425"/>
      <c r="BT102" s="425"/>
      <c r="BU102" s="425"/>
      <c r="BV102" s="425"/>
      <c r="BW102" s="425"/>
      <c r="BX102" s="401" t="s">
        <v>150</v>
      </c>
      <c r="BY102" s="402"/>
      <c r="BZ102" s="402"/>
      <c r="CA102" s="402"/>
      <c r="CB102" s="402"/>
      <c r="CC102" s="402"/>
      <c r="CD102" s="402"/>
      <c r="CE102" s="403"/>
      <c r="CF102" s="404" t="s">
        <v>151</v>
      </c>
      <c r="CG102" s="402"/>
      <c r="CH102" s="402"/>
      <c r="CI102" s="402"/>
      <c r="CJ102" s="402"/>
      <c r="CK102" s="402"/>
      <c r="CL102" s="402"/>
      <c r="CM102" s="402"/>
      <c r="CN102" s="402"/>
      <c r="CO102" s="402"/>
      <c r="CP102" s="402"/>
      <c r="CQ102" s="402"/>
      <c r="CR102" s="403"/>
      <c r="CS102" s="404"/>
      <c r="CT102" s="402"/>
      <c r="CU102" s="402"/>
      <c r="CV102" s="402"/>
      <c r="CW102" s="402"/>
      <c r="CX102" s="402"/>
      <c r="CY102" s="402"/>
      <c r="CZ102" s="402"/>
      <c r="DA102" s="402"/>
      <c r="DB102" s="402"/>
      <c r="DC102" s="402"/>
      <c r="DD102" s="402"/>
      <c r="DE102" s="403"/>
      <c r="DF102" s="394"/>
      <c r="DG102" s="395"/>
      <c r="DH102" s="395"/>
      <c r="DI102" s="395"/>
      <c r="DJ102" s="395"/>
      <c r="DK102" s="395"/>
      <c r="DL102" s="395"/>
      <c r="DM102" s="395"/>
      <c r="DN102" s="395"/>
      <c r="DO102" s="395"/>
      <c r="DP102" s="395"/>
      <c r="DQ102" s="395"/>
      <c r="DR102" s="396"/>
      <c r="DS102" s="394"/>
      <c r="DT102" s="395"/>
      <c r="DU102" s="395"/>
      <c r="DV102" s="395"/>
      <c r="DW102" s="395"/>
      <c r="DX102" s="395"/>
      <c r="DY102" s="395"/>
      <c r="DZ102" s="395"/>
      <c r="EA102" s="395"/>
      <c r="EB102" s="395"/>
      <c r="EC102" s="395"/>
      <c r="ED102" s="395"/>
      <c r="EE102" s="396"/>
      <c r="EF102" s="394"/>
      <c r="EG102" s="395"/>
      <c r="EH102" s="395"/>
      <c r="EI102" s="395"/>
      <c r="EJ102" s="395"/>
      <c r="EK102" s="395"/>
      <c r="EL102" s="395"/>
      <c r="EM102" s="395"/>
      <c r="EN102" s="395"/>
      <c r="EO102" s="395"/>
      <c r="EP102" s="395"/>
      <c r="EQ102" s="395"/>
      <c r="ER102" s="396"/>
      <c r="ES102" s="394"/>
      <c r="ET102" s="395"/>
      <c r="EU102" s="395"/>
      <c r="EV102" s="395"/>
      <c r="EW102" s="395"/>
      <c r="EX102" s="395"/>
      <c r="EY102" s="395"/>
      <c r="EZ102" s="395"/>
      <c r="FA102" s="395"/>
      <c r="FB102" s="395"/>
      <c r="FC102" s="395"/>
      <c r="FD102" s="395"/>
      <c r="FE102" s="397"/>
    </row>
    <row r="103" spans="1:161" ht="12.75" customHeight="1">
      <c r="A103" s="419" t="s">
        <v>152</v>
      </c>
      <c r="B103" s="419"/>
      <c r="C103" s="419"/>
      <c r="D103" s="419"/>
      <c r="E103" s="419"/>
      <c r="F103" s="419"/>
      <c r="G103" s="419"/>
      <c r="H103" s="419"/>
      <c r="I103" s="419"/>
      <c r="J103" s="419"/>
      <c r="K103" s="419"/>
      <c r="L103" s="419"/>
      <c r="M103" s="419"/>
      <c r="N103" s="419"/>
      <c r="O103" s="419"/>
      <c r="P103" s="419"/>
      <c r="Q103" s="419"/>
      <c r="R103" s="419"/>
      <c r="S103" s="419"/>
      <c r="T103" s="419"/>
      <c r="U103" s="419"/>
      <c r="V103" s="419"/>
      <c r="W103" s="419"/>
      <c r="X103" s="419"/>
      <c r="Y103" s="419"/>
      <c r="Z103" s="419"/>
      <c r="AA103" s="419"/>
      <c r="AB103" s="419"/>
      <c r="AC103" s="419"/>
      <c r="AD103" s="419"/>
      <c r="AE103" s="419"/>
      <c r="AF103" s="419"/>
      <c r="AG103" s="419"/>
      <c r="AH103" s="419"/>
      <c r="AI103" s="419"/>
      <c r="AJ103" s="419"/>
      <c r="AK103" s="419"/>
      <c r="AL103" s="419"/>
      <c r="AM103" s="419"/>
      <c r="AN103" s="419"/>
      <c r="AO103" s="419"/>
      <c r="AP103" s="419"/>
      <c r="AQ103" s="419"/>
      <c r="AR103" s="419"/>
      <c r="AS103" s="419"/>
      <c r="AT103" s="419"/>
      <c r="AU103" s="419"/>
      <c r="AV103" s="419"/>
      <c r="AW103" s="419"/>
      <c r="AX103" s="419"/>
      <c r="AY103" s="419"/>
      <c r="AZ103" s="419"/>
      <c r="BA103" s="419"/>
      <c r="BB103" s="419"/>
      <c r="BC103" s="419"/>
      <c r="BD103" s="419"/>
      <c r="BE103" s="419"/>
      <c r="BF103" s="419"/>
      <c r="BG103" s="419"/>
      <c r="BH103" s="419"/>
      <c r="BI103" s="419"/>
      <c r="BJ103" s="419"/>
      <c r="BK103" s="419"/>
      <c r="BL103" s="419"/>
      <c r="BM103" s="419"/>
      <c r="BN103" s="419"/>
      <c r="BO103" s="419"/>
      <c r="BP103" s="419"/>
      <c r="BQ103" s="419"/>
      <c r="BR103" s="419"/>
      <c r="BS103" s="419"/>
      <c r="BT103" s="419"/>
      <c r="BU103" s="419"/>
      <c r="BV103" s="419"/>
      <c r="BW103" s="419"/>
      <c r="BX103" s="420" t="s">
        <v>153</v>
      </c>
      <c r="BY103" s="421"/>
      <c r="BZ103" s="421"/>
      <c r="CA103" s="421"/>
      <c r="CB103" s="421"/>
      <c r="CC103" s="421"/>
      <c r="CD103" s="421"/>
      <c r="CE103" s="422"/>
      <c r="CF103" s="423" t="s">
        <v>154</v>
      </c>
      <c r="CG103" s="421"/>
      <c r="CH103" s="421"/>
      <c r="CI103" s="421"/>
      <c r="CJ103" s="421"/>
      <c r="CK103" s="421"/>
      <c r="CL103" s="421"/>
      <c r="CM103" s="421"/>
      <c r="CN103" s="421"/>
      <c r="CO103" s="421"/>
      <c r="CP103" s="421"/>
      <c r="CQ103" s="421"/>
      <c r="CR103" s="422"/>
      <c r="CS103" s="404"/>
      <c r="CT103" s="402"/>
      <c r="CU103" s="402"/>
      <c r="CV103" s="402"/>
      <c r="CW103" s="402"/>
      <c r="CX103" s="402"/>
      <c r="CY103" s="402"/>
      <c r="CZ103" s="402"/>
      <c r="DA103" s="402"/>
      <c r="DB103" s="402"/>
      <c r="DC103" s="402"/>
      <c r="DD103" s="402"/>
      <c r="DE103" s="403"/>
      <c r="DF103" s="394"/>
      <c r="DG103" s="395"/>
      <c r="DH103" s="395"/>
      <c r="DI103" s="395"/>
      <c r="DJ103" s="395"/>
      <c r="DK103" s="395"/>
      <c r="DL103" s="395"/>
      <c r="DM103" s="395"/>
      <c r="DN103" s="395"/>
      <c r="DO103" s="395"/>
      <c r="DP103" s="395"/>
      <c r="DQ103" s="395"/>
      <c r="DR103" s="396"/>
      <c r="DS103" s="394"/>
      <c r="DT103" s="395"/>
      <c r="DU103" s="395"/>
      <c r="DV103" s="395"/>
      <c r="DW103" s="395"/>
      <c r="DX103" s="395"/>
      <c r="DY103" s="395"/>
      <c r="DZ103" s="395"/>
      <c r="EA103" s="395"/>
      <c r="EB103" s="395"/>
      <c r="EC103" s="395"/>
      <c r="ED103" s="395"/>
      <c r="EE103" s="396"/>
      <c r="EF103" s="394"/>
      <c r="EG103" s="395"/>
      <c r="EH103" s="395"/>
      <c r="EI103" s="395"/>
      <c r="EJ103" s="395"/>
      <c r="EK103" s="395"/>
      <c r="EL103" s="395"/>
      <c r="EM103" s="395"/>
      <c r="EN103" s="395"/>
      <c r="EO103" s="395"/>
      <c r="EP103" s="395"/>
      <c r="EQ103" s="395"/>
      <c r="ER103" s="396"/>
      <c r="ES103" s="394" t="s">
        <v>47</v>
      </c>
      <c r="ET103" s="395"/>
      <c r="EU103" s="395"/>
      <c r="EV103" s="395"/>
      <c r="EW103" s="395"/>
      <c r="EX103" s="395"/>
      <c r="EY103" s="395"/>
      <c r="EZ103" s="395"/>
      <c r="FA103" s="395"/>
      <c r="FB103" s="395"/>
      <c r="FC103" s="395"/>
      <c r="FD103" s="395"/>
      <c r="FE103" s="397"/>
    </row>
    <row r="104" spans="1:161" ht="22.5" customHeight="1">
      <c r="A104" s="413" t="s">
        <v>155</v>
      </c>
      <c r="B104" s="414"/>
      <c r="C104" s="414"/>
      <c r="D104" s="414"/>
      <c r="E104" s="414"/>
      <c r="F104" s="414"/>
      <c r="G104" s="414"/>
      <c r="H104" s="414"/>
      <c r="I104" s="414"/>
      <c r="J104" s="414"/>
      <c r="K104" s="414"/>
      <c r="L104" s="414"/>
      <c r="M104" s="414"/>
      <c r="N104" s="414"/>
      <c r="O104" s="414"/>
      <c r="P104" s="414"/>
      <c r="Q104" s="414"/>
      <c r="R104" s="414"/>
      <c r="S104" s="414"/>
      <c r="T104" s="414"/>
      <c r="U104" s="414"/>
      <c r="V104" s="414"/>
      <c r="W104" s="414"/>
      <c r="X104" s="414"/>
      <c r="Y104" s="414"/>
      <c r="Z104" s="414"/>
      <c r="AA104" s="414"/>
      <c r="AB104" s="414"/>
      <c r="AC104" s="414"/>
      <c r="AD104" s="414"/>
      <c r="AE104" s="414"/>
      <c r="AF104" s="414"/>
      <c r="AG104" s="414"/>
      <c r="AH104" s="414"/>
      <c r="AI104" s="414"/>
      <c r="AJ104" s="414"/>
      <c r="AK104" s="414"/>
      <c r="AL104" s="414"/>
      <c r="AM104" s="414"/>
      <c r="AN104" s="414"/>
      <c r="AO104" s="414"/>
      <c r="AP104" s="414"/>
      <c r="AQ104" s="414"/>
      <c r="AR104" s="414"/>
      <c r="AS104" s="414"/>
      <c r="AT104" s="414"/>
      <c r="AU104" s="414"/>
      <c r="AV104" s="414"/>
      <c r="AW104" s="414"/>
      <c r="AX104" s="414"/>
      <c r="AY104" s="414"/>
      <c r="AZ104" s="414"/>
      <c r="BA104" s="414"/>
      <c r="BB104" s="414"/>
      <c r="BC104" s="414"/>
      <c r="BD104" s="414"/>
      <c r="BE104" s="414"/>
      <c r="BF104" s="414"/>
      <c r="BG104" s="414"/>
      <c r="BH104" s="414"/>
      <c r="BI104" s="414"/>
      <c r="BJ104" s="414"/>
      <c r="BK104" s="414"/>
      <c r="BL104" s="414"/>
      <c r="BM104" s="414"/>
      <c r="BN104" s="414"/>
      <c r="BO104" s="414"/>
      <c r="BP104" s="414"/>
      <c r="BQ104" s="414"/>
      <c r="BR104" s="414"/>
      <c r="BS104" s="414"/>
      <c r="BT104" s="414"/>
      <c r="BU104" s="414"/>
      <c r="BV104" s="414"/>
      <c r="BW104" s="414"/>
      <c r="BX104" s="401" t="s">
        <v>156</v>
      </c>
      <c r="BY104" s="402"/>
      <c r="BZ104" s="402"/>
      <c r="CA104" s="402"/>
      <c r="CB104" s="402"/>
      <c r="CC104" s="402"/>
      <c r="CD104" s="402"/>
      <c r="CE104" s="403"/>
      <c r="CF104" s="404"/>
      <c r="CG104" s="402"/>
      <c r="CH104" s="402"/>
      <c r="CI104" s="402"/>
      <c r="CJ104" s="402"/>
      <c r="CK104" s="402"/>
      <c r="CL104" s="402"/>
      <c r="CM104" s="402"/>
      <c r="CN104" s="402"/>
      <c r="CO104" s="402"/>
      <c r="CP104" s="402"/>
      <c r="CQ104" s="402"/>
      <c r="CR104" s="403"/>
      <c r="CS104" s="404"/>
      <c r="CT104" s="402"/>
      <c r="CU104" s="402"/>
      <c r="CV104" s="402"/>
      <c r="CW104" s="402"/>
      <c r="CX104" s="402"/>
      <c r="CY104" s="402"/>
      <c r="CZ104" s="402"/>
      <c r="DA104" s="402"/>
      <c r="DB104" s="402"/>
      <c r="DC104" s="402"/>
      <c r="DD104" s="402"/>
      <c r="DE104" s="403"/>
      <c r="DF104" s="394"/>
      <c r="DG104" s="395"/>
      <c r="DH104" s="395"/>
      <c r="DI104" s="395"/>
      <c r="DJ104" s="395"/>
      <c r="DK104" s="395"/>
      <c r="DL104" s="395"/>
      <c r="DM104" s="395"/>
      <c r="DN104" s="395"/>
      <c r="DO104" s="395"/>
      <c r="DP104" s="395"/>
      <c r="DQ104" s="395"/>
      <c r="DR104" s="396"/>
      <c r="DS104" s="394"/>
      <c r="DT104" s="395"/>
      <c r="DU104" s="395"/>
      <c r="DV104" s="395"/>
      <c r="DW104" s="395"/>
      <c r="DX104" s="395"/>
      <c r="DY104" s="395"/>
      <c r="DZ104" s="395"/>
      <c r="EA104" s="395"/>
      <c r="EB104" s="395"/>
      <c r="EC104" s="395"/>
      <c r="ED104" s="395"/>
      <c r="EE104" s="396"/>
      <c r="EF104" s="394"/>
      <c r="EG104" s="395"/>
      <c r="EH104" s="395"/>
      <c r="EI104" s="395"/>
      <c r="EJ104" s="395"/>
      <c r="EK104" s="395"/>
      <c r="EL104" s="395"/>
      <c r="EM104" s="395"/>
      <c r="EN104" s="395"/>
      <c r="EO104" s="395"/>
      <c r="EP104" s="395"/>
      <c r="EQ104" s="395"/>
      <c r="ER104" s="396"/>
      <c r="ES104" s="394" t="s">
        <v>47</v>
      </c>
      <c r="ET104" s="395"/>
      <c r="EU104" s="395"/>
      <c r="EV104" s="395"/>
      <c r="EW104" s="395"/>
      <c r="EX104" s="395"/>
      <c r="EY104" s="395"/>
      <c r="EZ104" s="395"/>
      <c r="FA104" s="395"/>
      <c r="FB104" s="395"/>
      <c r="FC104" s="395"/>
      <c r="FD104" s="395"/>
      <c r="FE104" s="397"/>
    </row>
    <row r="105" spans="1:161" ht="12.75" customHeight="1">
      <c r="A105" s="413" t="s">
        <v>157</v>
      </c>
      <c r="B105" s="414"/>
      <c r="C105" s="414"/>
      <c r="D105" s="414"/>
      <c r="E105" s="414"/>
      <c r="F105" s="414"/>
      <c r="G105" s="414"/>
      <c r="H105" s="414"/>
      <c r="I105" s="414"/>
      <c r="J105" s="414"/>
      <c r="K105" s="414"/>
      <c r="L105" s="414"/>
      <c r="M105" s="414"/>
      <c r="N105" s="414"/>
      <c r="O105" s="414"/>
      <c r="P105" s="414"/>
      <c r="Q105" s="414"/>
      <c r="R105" s="414"/>
      <c r="S105" s="414"/>
      <c r="T105" s="414"/>
      <c r="U105" s="414"/>
      <c r="V105" s="414"/>
      <c r="W105" s="414"/>
      <c r="X105" s="414"/>
      <c r="Y105" s="414"/>
      <c r="Z105" s="414"/>
      <c r="AA105" s="414"/>
      <c r="AB105" s="414"/>
      <c r="AC105" s="414"/>
      <c r="AD105" s="414"/>
      <c r="AE105" s="414"/>
      <c r="AF105" s="414"/>
      <c r="AG105" s="414"/>
      <c r="AH105" s="414"/>
      <c r="AI105" s="414"/>
      <c r="AJ105" s="414"/>
      <c r="AK105" s="414"/>
      <c r="AL105" s="414"/>
      <c r="AM105" s="414"/>
      <c r="AN105" s="414"/>
      <c r="AO105" s="414"/>
      <c r="AP105" s="414"/>
      <c r="AQ105" s="414"/>
      <c r="AR105" s="414"/>
      <c r="AS105" s="414"/>
      <c r="AT105" s="414"/>
      <c r="AU105" s="414"/>
      <c r="AV105" s="414"/>
      <c r="AW105" s="414"/>
      <c r="AX105" s="414"/>
      <c r="AY105" s="414"/>
      <c r="AZ105" s="414"/>
      <c r="BA105" s="414"/>
      <c r="BB105" s="414"/>
      <c r="BC105" s="414"/>
      <c r="BD105" s="414"/>
      <c r="BE105" s="414"/>
      <c r="BF105" s="414"/>
      <c r="BG105" s="414"/>
      <c r="BH105" s="414"/>
      <c r="BI105" s="414"/>
      <c r="BJ105" s="414"/>
      <c r="BK105" s="414"/>
      <c r="BL105" s="414"/>
      <c r="BM105" s="414"/>
      <c r="BN105" s="414"/>
      <c r="BO105" s="414"/>
      <c r="BP105" s="414"/>
      <c r="BQ105" s="414"/>
      <c r="BR105" s="414"/>
      <c r="BS105" s="414"/>
      <c r="BT105" s="414"/>
      <c r="BU105" s="414"/>
      <c r="BV105" s="414"/>
      <c r="BW105" s="414"/>
      <c r="BX105" s="401" t="s">
        <v>158</v>
      </c>
      <c r="BY105" s="402"/>
      <c r="BZ105" s="402"/>
      <c r="CA105" s="402"/>
      <c r="CB105" s="402"/>
      <c r="CC105" s="402"/>
      <c r="CD105" s="402"/>
      <c r="CE105" s="403"/>
      <c r="CF105" s="404"/>
      <c r="CG105" s="402"/>
      <c r="CH105" s="402"/>
      <c r="CI105" s="402"/>
      <c r="CJ105" s="402"/>
      <c r="CK105" s="402"/>
      <c r="CL105" s="402"/>
      <c r="CM105" s="402"/>
      <c r="CN105" s="402"/>
      <c r="CO105" s="402"/>
      <c r="CP105" s="402"/>
      <c r="CQ105" s="402"/>
      <c r="CR105" s="403"/>
      <c r="CS105" s="404"/>
      <c r="CT105" s="402"/>
      <c r="CU105" s="402"/>
      <c r="CV105" s="402"/>
      <c r="CW105" s="402"/>
      <c r="CX105" s="402"/>
      <c r="CY105" s="402"/>
      <c r="CZ105" s="402"/>
      <c r="DA105" s="402"/>
      <c r="DB105" s="402"/>
      <c r="DC105" s="402"/>
      <c r="DD105" s="402"/>
      <c r="DE105" s="403"/>
      <c r="DF105" s="394"/>
      <c r="DG105" s="395"/>
      <c r="DH105" s="395"/>
      <c r="DI105" s="395"/>
      <c r="DJ105" s="395"/>
      <c r="DK105" s="395"/>
      <c r="DL105" s="395"/>
      <c r="DM105" s="395"/>
      <c r="DN105" s="395"/>
      <c r="DO105" s="395"/>
      <c r="DP105" s="395"/>
      <c r="DQ105" s="395"/>
      <c r="DR105" s="396"/>
      <c r="DS105" s="394"/>
      <c r="DT105" s="395"/>
      <c r="DU105" s="395"/>
      <c r="DV105" s="395"/>
      <c r="DW105" s="395"/>
      <c r="DX105" s="395"/>
      <c r="DY105" s="395"/>
      <c r="DZ105" s="395"/>
      <c r="EA105" s="395"/>
      <c r="EB105" s="395"/>
      <c r="EC105" s="395"/>
      <c r="ED105" s="395"/>
      <c r="EE105" s="396"/>
      <c r="EF105" s="394"/>
      <c r="EG105" s="395"/>
      <c r="EH105" s="395"/>
      <c r="EI105" s="395"/>
      <c r="EJ105" s="395"/>
      <c r="EK105" s="395"/>
      <c r="EL105" s="395"/>
      <c r="EM105" s="395"/>
      <c r="EN105" s="395"/>
      <c r="EO105" s="395"/>
      <c r="EP105" s="395"/>
      <c r="EQ105" s="395"/>
      <c r="ER105" s="396"/>
      <c r="ES105" s="394" t="s">
        <v>47</v>
      </c>
      <c r="ET105" s="395"/>
      <c r="EU105" s="395"/>
      <c r="EV105" s="395"/>
      <c r="EW105" s="395"/>
      <c r="EX105" s="395"/>
      <c r="EY105" s="395"/>
      <c r="EZ105" s="395"/>
      <c r="FA105" s="395"/>
      <c r="FB105" s="395"/>
      <c r="FC105" s="395"/>
      <c r="FD105" s="395"/>
      <c r="FE105" s="397"/>
    </row>
    <row r="106" spans="1:161" ht="12.75" customHeight="1">
      <c r="A106" s="413" t="s">
        <v>160</v>
      </c>
      <c r="B106" s="414"/>
      <c r="C106" s="414"/>
      <c r="D106" s="414"/>
      <c r="E106" s="414"/>
      <c r="F106" s="414"/>
      <c r="G106" s="414"/>
      <c r="H106" s="414"/>
      <c r="I106" s="414"/>
      <c r="J106" s="414"/>
      <c r="K106" s="414"/>
      <c r="L106" s="414"/>
      <c r="M106" s="414"/>
      <c r="N106" s="414"/>
      <c r="O106" s="414"/>
      <c r="P106" s="414"/>
      <c r="Q106" s="414"/>
      <c r="R106" s="414"/>
      <c r="S106" s="414"/>
      <c r="T106" s="414"/>
      <c r="U106" s="414"/>
      <c r="V106" s="414"/>
      <c r="W106" s="414"/>
      <c r="X106" s="414"/>
      <c r="Y106" s="414"/>
      <c r="Z106" s="414"/>
      <c r="AA106" s="414"/>
      <c r="AB106" s="414"/>
      <c r="AC106" s="414"/>
      <c r="AD106" s="414"/>
      <c r="AE106" s="414"/>
      <c r="AF106" s="414"/>
      <c r="AG106" s="414"/>
      <c r="AH106" s="414"/>
      <c r="AI106" s="414"/>
      <c r="AJ106" s="414"/>
      <c r="AK106" s="414"/>
      <c r="AL106" s="414"/>
      <c r="AM106" s="414"/>
      <c r="AN106" s="414"/>
      <c r="AO106" s="414"/>
      <c r="AP106" s="414"/>
      <c r="AQ106" s="414"/>
      <c r="AR106" s="414"/>
      <c r="AS106" s="414"/>
      <c r="AT106" s="414"/>
      <c r="AU106" s="414"/>
      <c r="AV106" s="414"/>
      <c r="AW106" s="414"/>
      <c r="AX106" s="414"/>
      <c r="AY106" s="414"/>
      <c r="AZ106" s="414"/>
      <c r="BA106" s="414"/>
      <c r="BB106" s="414"/>
      <c r="BC106" s="414"/>
      <c r="BD106" s="414"/>
      <c r="BE106" s="414"/>
      <c r="BF106" s="414"/>
      <c r="BG106" s="414"/>
      <c r="BH106" s="414"/>
      <c r="BI106" s="414"/>
      <c r="BJ106" s="414"/>
      <c r="BK106" s="414"/>
      <c r="BL106" s="414"/>
      <c r="BM106" s="414"/>
      <c r="BN106" s="414"/>
      <c r="BO106" s="414"/>
      <c r="BP106" s="414"/>
      <c r="BQ106" s="414"/>
      <c r="BR106" s="414"/>
      <c r="BS106" s="414"/>
      <c r="BT106" s="414"/>
      <c r="BU106" s="414"/>
      <c r="BV106" s="414"/>
      <c r="BW106" s="414"/>
      <c r="BX106" s="401" t="s">
        <v>159</v>
      </c>
      <c r="BY106" s="402"/>
      <c r="BZ106" s="402"/>
      <c r="CA106" s="402"/>
      <c r="CB106" s="402"/>
      <c r="CC106" s="402"/>
      <c r="CD106" s="402"/>
      <c r="CE106" s="403"/>
      <c r="CF106" s="404"/>
      <c r="CG106" s="402"/>
      <c r="CH106" s="402"/>
      <c r="CI106" s="402"/>
      <c r="CJ106" s="402"/>
      <c r="CK106" s="402"/>
      <c r="CL106" s="402"/>
      <c r="CM106" s="402"/>
      <c r="CN106" s="402"/>
      <c r="CO106" s="402"/>
      <c r="CP106" s="402"/>
      <c r="CQ106" s="402"/>
      <c r="CR106" s="403"/>
      <c r="CS106" s="404"/>
      <c r="CT106" s="402"/>
      <c r="CU106" s="402"/>
      <c r="CV106" s="402"/>
      <c r="CW106" s="402"/>
      <c r="CX106" s="402"/>
      <c r="CY106" s="402"/>
      <c r="CZ106" s="402"/>
      <c r="DA106" s="402"/>
      <c r="DB106" s="402"/>
      <c r="DC106" s="402"/>
      <c r="DD106" s="402"/>
      <c r="DE106" s="403"/>
      <c r="DF106" s="394"/>
      <c r="DG106" s="395"/>
      <c r="DH106" s="395"/>
      <c r="DI106" s="395"/>
      <c r="DJ106" s="395"/>
      <c r="DK106" s="395"/>
      <c r="DL106" s="395"/>
      <c r="DM106" s="395"/>
      <c r="DN106" s="395"/>
      <c r="DO106" s="395"/>
      <c r="DP106" s="395"/>
      <c r="DQ106" s="395"/>
      <c r="DR106" s="396"/>
      <c r="DS106" s="394"/>
      <c r="DT106" s="395"/>
      <c r="DU106" s="395"/>
      <c r="DV106" s="395"/>
      <c r="DW106" s="395"/>
      <c r="DX106" s="395"/>
      <c r="DY106" s="395"/>
      <c r="DZ106" s="395"/>
      <c r="EA106" s="395"/>
      <c r="EB106" s="395"/>
      <c r="EC106" s="395"/>
      <c r="ED106" s="395"/>
      <c r="EE106" s="396"/>
      <c r="EF106" s="394"/>
      <c r="EG106" s="395"/>
      <c r="EH106" s="395"/>
      <c r="EI106" s="395"/>
      <c r="EJ106" s="395"/>
      <c r="EK106" s="395"/>
      <c r="EL106" s="395"/>
      <c r="EM106" s="395"/>
      <c r="EN106" s="395"/>
      <c r="EO106" s="395"/>
      <c r="EP106" s="395"/>
      <c r="EQ106" s="395"/>
      <c r="ER106" s="396"/>
      <c r="ES106" s="394" t="s">
        <v>47</v>
      </c>
      <c r="ET106" s="395"/>
      <c r="EU106" s="395"/>
      <c r="EV106" s="395"/>
      <c r="EW106" s="395"/>
      <c r="EX106" s="395"/>
      <c r="EY106" s="395"/>
      <c r="EZ106" s="395"/>
      <c r="FA106" s="395"/>
      <c r="FB106" s="395"/>
      <c r="FC106" s="395"/>
      <c r="FD106" s="395"/>
      <c r="FE106" s="397"/>
    </row>
    <row r="107" spans="1:161" ht="12.75" customHeight="1">
      <c r="A107" s="419" t="s">
        <v>161</v>
      </c>
      <c r="B107" s="419"/>
      <c r="C107" s="419"/>
      <c r="D107" s="419"/>
      <c r="E107" s="419"/>
      <c r="F107" s="419"/>
      <c r="G107" s="419"/>
      <c r="H107" s="419"/>
      <c r="I107" s="419"/>
      <c r="J107" s="419"/>
      <c r="K107" s="419"/>
      <c r="L107" s="419"/>
      <c r="M107" s="419"/>
      <c r="N107" s="419"/>
      <c r="O107" s="419"/>
      <c r="P107" s="419"/>
      <c r="Q107" s="419"/>
      <c r="R107" s="419"/>
      <c r="S107" s="419"/>
      <c r="T107" s="419"/>
      <c r="U107" s="419"/>
      <c r="V107" s="419"/>
      <c r="W107" s="419"/>
      <c r="X107" s="419"/>
      <c r="Y107" s="419"/>
      <c r="Z107" s="419"/>
      <c r="AA107" s="419"/>
      <c r="AB107" s="419"/>
      <c r="AC107" s="419"/>
      <c r="AD107" s="419"/>
      <c r="AE107" s="419"/>
      <c r="AF107" s="419"/>
      <c r="AG107" s="419"/>
      <c r="AH107" s="419"/>
      <c r="AI107" s="419"/>
      <c r="AJ107" s="419"/>
      <c r="AK107" s="419"/>
      <c r="AL107" s="419"/>
      <c r="AM107" s="419"/>
      <c r="AN107" s="419"/>
      <c r="AO107" s="419"/>
      <c r="AP107" s="419"/>
      <c r="AQ107" s="419"/>
      <c r="AR107" s="419"/>
      <c r="AS107" s="419"/>
      <c r="AT107" s="419"/>
      <c r="AU107" s="419"/>
      <c r="AV107" s="419"/>
      <c r="AW107" s="419"/>
      <c r="AX107" s="419"/>
      <c r="AY107" s="419"/>
      <c r="AZ107" s="419"/>
      <c r="BA107" s="419"/>
      <c r="BB107" s="419"/>
      <c r="BC107" s="419"/>
      <c r="BD107" s="419"/>
      <c r="BE107" s="419"/>
      <c r="BF107" s="419"/>
      <c r="BG107" s="419"/>
      <c r="BH107" s="419"/>
      <c r="BI107" s="419"/>
      <c r="BJ107" s="419"/>
      <c r="BK107" s="419"/>
      <c r="BL107" s="419"/>
      <c r="BM107" s="419"/>
      <c r="BN107" s="419"/>
      <c r="BO107" s="419"/>
      <c r="BP107" s="419"/>
      <c r="BQ107" s="419"/>
      <c r="BR107" s="419"/>
      <c r="BS107" s="419"/>
      <c r="BT107" s="419"/>
      <c r="BU107" s="419"/>
      <c r="BV107" s="419"/>
      <c r="BW107" s="419"/>
      <c r="BX107" s="420" t="s">
        <v>162</v>
      </c>
      <c r="BY107" s="421"/>
      <c r="BZ107" s="421"/>
      <c r="CA107" s="421"/>
      <c r="CB107" s="421"/>
      <c r="CC107" s="421"/>
      <c r="CD107" s="421"/>
      <c r="CE107" s="422"/>
      <c r="CF107" s="423" t="s">
        <v>47</v>
      </c>
      <c r="CG107" s="421"/>
      <c r="CH107" s="421"/>
      <c r="CI107" s="421"/>
      <c r="CJ107" s="421"/>
      <c r="CK107" s="421"/>
      <c r="CL107" s="421"/>
      <c r="CM107" s="421"/>
      <c r="CN107" s="421"/>
      <c r="CO107" s="421"/>
      <c r="CP107" s="421"/>
      <c r="CQ107" s="421"/>
      <c r="CR107" s="422"/>
      <c r="CS107" s="404"/>
      <c r="CT107" s="402"/>
      <c r="CU107" s="402"/>
      <c r="CV107" s="402"/>
      <c r="CW107" s="402"/>
      <c r="CX107" s="402"/>
      <c r="CY107" s="402"/>
      <c r="CZ107" s="402"/>
      <c r="DA107" s="402"/>
      <c r="DB107" s="402"/>
      <c r="DC107" s="402"/>
      <c r="DD107" s="402"/>
      <c r="DE107" s="403"/>
      <c r="DF107" s="394"/>
      <c r="DG107" s="395"/>
      <c r="DH107" s="395"/>
      <c r="DI107" s="395"/>
      <c r="DJ107" s="395"/>
      <c r="DK107" s="395"/>
      <c r="DL107" s="395"/>
      <c r="DM107" s="395"/>
      <c r="DN107" s="395"/>
      <c r="DO107" s="395"/>
      <c r="DP107" s="395"/>
      <c r="DQ107" s="395"/>
      <c r="DR107" s="396"/>
      <c r="DS107" s="394"/>
      <c r="DT107" s="395"/>
      <c r="DU107" s="395"/>
      <c r="DV107" s="395"/>
      <c r="DW107" s="395"/>
      <c r="DX107" s="395"/>
      <c r="DY107" s="395"/>
      <c r="DZ107" s="395"/>
      <c r="EA107" s="395"/>
      <c r="EB107" s="395"/>
      <c r="EC107" s="395"/>
      <c r="ED107" s="395"/>
      <c r="EE107" s="396"/>
      <c r="EF107" s="394"/>
      <c r="EG107" s="395"/>
      <c r="EH107" s="395"/>
      <c r="EI107" s="395"/>
      <c r="EJ107" s="395"/>
      <c r="EK107" s="395"/>
      <c r="EL107" s="395"/>
      <c r="EM107" s="395"/>
      <c r="EN107" s="395"/>
      <c r="EO107" s="395"/>
      <c r="EP107" s="395"/>
      <c r="EQ107" s="395"/>
      <c r="ER107" s="396"/>
      <c r="ES107" s="394" t="s">
        <v>47</v>
      </c>
      <c r="ET107" s="395"/>
      <c r="EU107" s="395"/>
      <c r="EV107" s="395"/>
      <c r="EW107" s="395"/>
      <c r="EX107" s="395"/>
      <c r="EY107" s="395"/>
      <c r="EZ107" s="395"/>
      <c r="FA107" s="395"/>
      <c r="FB107" s="395"/>
      <c r="FC107" s="395"/>
      <c r="FD107" s="395"/>
      <c r="FE107" s="397"/>
    </row>
    <row r="108" spans="1:161" ht="22.5" customHeight="1">
      <c r="A108" s="413" t="s">
        <v>163</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414"/>
      <c r="AU108" s="414"/>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01" t="s">
        <v>164</v>
      </c>
      <c r="BY108" s="402"/>
      <c r="BZ108" s="402"/>
      <c r="CA108" s="402"/>
      <c r="CB108" s="402"/>
      <c r="CC108" s="402"/>
      <c r="CD108" s="402"/>
      <c r="CE108" s="403"/>
      <c r="CF108" s="404" t="s">
        <v>165</v>
      </c>
      <c r="CG108" s="402"/>
      <c r="CH108" s="402"/>
      <c r="CI108" s="402"/>
      <c r="CJ108" s="402"/>
      <c r="CK108" s="402"/>
      <c r="CL108" s="402"/>
      <c r="CM108" s="402"/>
      <c r="CN108" s="402"/>
      <c r="CO108" s="402"/>
      <c r="CP108" s="402"/>
      <c r="CQ108" s="402"/>
      <c r="CR108" s="403"/>
      <c r="CS108" s="404"/>
      <c r="CT108" s="402"/>
      <c r="CU108" s="402"/>
      <c r="CV108" s="402"/>
      <c r="CW108" s="402"/>
      <c r="CX108" s="402"/>
      <c r="CY108" s="402"/>
      <c r="CZ108" s="402"/>
      <c r="DA108" s="402"/>
      <c r="DB108" s="402"/>
      <c r="DC108" s="402"/>
      <c r="DD108" s="402"/>
      <c r="DE108" s="403"/>
      <c r="DF108" s="394"/>
      <c r="DG108" s="395"/>
      <c r="DH108" s="395"/>
      <c r="DI108" s="395"/>
      <c r="DJ108" s="395"/>
      <c r="DK108" s="395"/>
      <c r="DL108" s="395"/>
      <c r="DM108" s="395"/>
      <c r="DN108" s="395"/>
      <c r="DO108" s="395"/>
      <c r="DP108" s="395"/>
      <c r="DQ108" s="395"/>
      <c r="DR108" s="396"/>
      <c r="DS108" s="394"/>
      <c r="DT108" s="395"/>
      <c r="DU108" s="395"/>
      <c r="DV108" s="395"/>
      <c r="DW108" s="395"/>
      <c r="DX108" s="395"/>
      <c r="DY108" s="395"/>
      <c r="DZ108" s="395"/>
      <c r="EA108" s="395"/>
      <c r="EB108" s="395"/>
      <c r="EC108" s="395"/>
      <c r="ED108" s="395"/>
      <c r="EE108" s="396"/>
      <c r="EF108" s="394"/>
      <c r="EG108" s="395"/>
      <c r="EH108" s="395"/>
      <c r="EI108" s="395"/>
      <c r="EJ108" s="395"/>
      <c r="EK108" s="395"/>
      <c r="EL108" s="395"/>
      <c r="EM108" s="395"/>
      <c r="EN108" s="395"/>
      <c r="EO108" s="395"/>
      <c r="EP108" s="395"/>
      <c r="EQ108" s="395"/>
      <c r="ER108" s="396"/>
      <c r="ES108" s="394" t="s">
        <v>47</v>
      </c>
      <c r="ET108" s="395"/>
      <c r="EU108" s="395"/>
      <c r="EV108" s="395"/>
      <c r="EW108" s="395"/>
      <c r="EX108" s="395"/>
      <c r="EY108" s="395"/>
      <c r="EZ108" s="395"/>
      <c r="FA108" s="395"/>
      <c r="FB108" s="395"/>
      <c r="FC108" s="395"/>
      <c r="FD108" s="395"/>
      <c r="FE108" s="397"/>
    </row>
    <row r="109" spans="1:161" ht="11.25" customHeight="1" thickBot="1">
      <c r="A109" s="413"/>
      <c r="B109" s="414"/>
      <c r="C109" s="414"/>
      <c r="D109" s="414"/>
      <c r="E109" s="414"/>
      <c r="F109" s="414"/>
      <c r="G109" s="414"/>
      <c r="H109" s="414"/>
      <c r="I109" s="414"/>
      <c r="J109" s="414"/>
      <c r="K109" s="414"/>
      <c r="L109" s="414"/>
      <c r="M109" s="414"/>
      <c r="N109" s="414"/>
      <c r="O109" s="414"/>
      <c r="P109" s="414"/>
      <c r="Q109" s="414"/>
      <c r="R109" s="414"/>
      <c r="S109" s="414"/>
      <c r="T109" s="414"/>
      <c r="U109" s="414"/>
      <c r="V109" s="414"/>
      <c r="W109" s="414"/>
      <c r="X109" s="414"/>
      <c r="Y109" s="414"/>
      <c r="Z109" s="414"/>
      <c r="AA109" s="414"/>
      <c r="AB109" s="414"/>
      <c r="AC109" s="414"/>
      <c r="AD109" s="414"/>
      <c r="AE109" s="414"/>
      <c r="AF109" s="414"/>
      <c r="AG109" s="414"/>
      <c r="AH109" s="414"/>
      <c r="AI109" s="414"/>
      <c r="AJ109" s="414"/>
      <c r="AK109" s="414"/>
      <c r="AL109" s="414"/>
      <c r="AM109" s="414"/>
      <c r="AN109" s="414"/>
      <c r="AO109" s="414"/>
      <c r="AP109" s="414"/>
      <c r="AQ109" s="414"/>
      <c r="AR109" s="414"/>
      <c r="AS109" s="414"/>
      <c r="AT109" s="414"/>
      <c r="AU109" s="414"/>
      <c r="AV109" s="414"/>
      <c r="AW109" s="414"/>
      <c r="AX109" s="414"/>
      <c r="AY109" s="414"/>
      <c r="AZ109" s="414"/>
      <c r="BA109" s="414"/>
      <c r="BB109" s="414"/>
      <c r="BC109" s="414"/>
      <c r="BD109" s="414"/>
      <c r="BE109" s="414"/>
      <c r="BF109" s="414"/>
      <c r="BG109" s="414"/>
      <c r="BH109" s="414"/>
      <c r="BI109" s="414"/>
      <c r="BJ109" s="414"/>
      <c r="BK109" s="414"/>
      <c r="BL109" s="414"/>
      <c r="BM109" s="414"/>
      <c r="BN109" s="414"/>
      <c r="BO109" s="414"/>
      <c r="BP109" s="414"/>
      <c r="BQ109" s="414"/>
      <c r="BR109" s="414"/>
      <c r="BS109" s="414"/>
      <c r="BT109" s="414"/>
      <c r="BU109" s="414"/>
      <c r="BV109" s="414"/>
      <c r="BW109" s="414"/>
      <c r="BX109" s="415"/>
      <c r="BY109" s="416"/>
      <c r="BZ109" s="416"/>
      <c r="CA109" s="416"/>
      <c r="CB109" s="416"/>
      <c r="CC109" s="416"/>
      <c r="CD109" s="416"/>
      <c r="CE109" s="417"/>
      <c r="CF109" s="418"/>
      <c r="CG109" s="416"/>
      <c r="CH109" s="416"/>
      <c r="CI109" s="416"/>
      <c r="CJ109" s="416"/>
      <c r="CK109" s="416"/>
      <c r="CL109" s="416"/>
      <c r="CM109" s="416"/>
      <c r="CN109" s="416"/>
      <c r="CO109" s="416"/>
      <c r="CP109" s="416"/>
      <c r="CQ109" s="416"/>
      <c r="CR109" s="417"/>
      <c r="CS109" s="418"/>
      <c r="CT109" s="416"/>
      <c r="CU109" s="416"/>
      <c r="CV109" s="416"/>
      <c r="CW109" s="416"/>
      <c r="CX109" s="416"/>
      <c r="CY109" s="416"/>
      <c r="CZ109" s="416"/>
      <c r="DA109" s="416"/>
      <c r="DB109" s="416"/>
      <c r="DC109" s="416"/>
      <c r="DD109" s="416"/>
      <c r="DE109" s="417"/>
      <c r="DF109" s="409"/>
      <c r="DG109" s="410"/>
      <c r="DH109" s="410"/>
      <c r="DI109" s="410"/>
      <c r="DJ109" s="410"/>
      <c r="DK109" s="410"/>
      <c r="DL109" s="410"/>
      <c r="DM109" s="410"/>
      <c r="DN109" s="410"/>
      <c r="DO109" s="410"/>
      <c r="DP109" s="410"/>
      <c r="DQ109" s="410"/>
      <c r="DR109" s="411"/>
      <c r="DS109" s="409"/>
      <c r="DT109" s="410"/>
      <c r="DU109" s="410"/>
      <c r="DV109" s="410"/>
      <c r="DW109" s="410"/>
      <c r="DX109" s="410"/>
      <c r="DY109" s="410"/>
      <c r="DZ109" s="410"/>
      <c r="EA109" s="410"/>
      <c r="EB109" s="410"/>
      <c r="EC109" s="410"/>
      <c r="ED109" s="410"/>
      <c r="EE109" s="411"/>
      <c r="EF109" s="409"/>
      <c r="EG109" s="410"/>
      <c r="EH109" s="410"/>
      <c r="EI109" s="410"/>
      <c r="EJ109" s="410"/>
      <c r="EK109" s="410"/>
      <c r="EL109" s="410"/>
      <c r="EM109" s="410"/>
      <c r="EN109" s="410"/>
      <c r="EO109" s="410"/>
      <c r="EP109" s="410"/>
      <c r="EQ109" s="410"/>
      <c r="ER109" s="411"/>
      <c r="ES109" s="409"/>
      <c r="ET109" s="410"/>
      <c r="EU109" s="410"/>
      <c r="EV109" s="410"/>
      <c r="EW109" s="410"/>
      <c r="EX109" s="410"/>
      <c r="EY109" s="410"/>
      <c r="EZ109" s="410"/>
      <c r="FA109" s="410"/>
      <c r="FB109" s="410"/>
      <c r="FC109" s="410"/>
      <c r="FD109" s="410"/>
      <c r="FE109" s="412"/>
    </row>
    <row r="110" ht="3" customHeight="1"/>
    <row r="111" spans="1:192" s="3" customFormat="1" ht="11.25" customHeight="1">
      <c r="A111" s="18" t="s">
        <v>235</v>
      </c>
      <c r="GE111" s="1"/>
      <c r="GF111" s="1"/>
      <c r="GG111" s="1"/>
      <c r="GH111" s="1"/>
      <c r="GI111" s="1"/>
      <c r="GJ111" s="1"/>
    </row>
    <row r="112" spans="1:192" s="3" customFormat="1" ht="11.25" customHeight="1">
      <c r="A112" s="18" t="s">
        <v>236</v>
      </c>
      <c r="GE112" s="1"/>
      <c r="GF112" s="1"/>
      <c r="GG112" s="1"/>
      <c r="GH112" s="1"/>
      <c r="GI112" s="1"/>
      <c r="GJ112" s="1"/>
    </row>
    <row r="113" spans="1:192" s="3" customFormat="1" ht="11.25" customHeight="1">
      <c r="A113" s="18" t="s">
        <v>237</v>
      </c>
      <c r="GE113" s="1"/>
      <c r="GF113" s="1"/>
      <c r="GG113" s="1"/>
      <c r="GH113" s="1"/>
      <c r="GI113" s="1"/>
      <c r="GJ113" s="1"/>
    </row>
    <row r="114" spans="1:192" s="3" customFormat="1" ht="10.5" customHeight="1">
      <c r="A114" s="18" t="s">
        <v>238</v>
      </c>
      <c r="GE114" s="1"/>
      <c r="GF114" s="1"/>
      <c r="GG114" s="1"/>
      <c r="GH114" s="1"/>
      <c r="GI114" s="1"/>
      <c r="GJ114" s="1"/>
    </row>
    <row r="115" spans="1:192" s="3" customFormat="1" ht="10.5" customHeight="1">
      <c r="A115" s="18" t="s">
        <v>239</v>
      </c>
      <c r="GE115" s="1"/>
      <c r="GF115" s="1"/>
      <c r="GG115" s="1"/>
      <c r="GH115" s="1"/>
      <c r="GI115" s="1"/>
      <c r="GJ115" s="1"/>
    </row>
    <row r="116" spans="1:192" s="3" customFormat="1" ht="10.5" customHeight="1">
      <c r="A116" s="18" t="s">
        <v>240</v>
      </c>
      <c r="GE116" s="1"/>
      <c r="GF116" s="1"/>
      <c r="GG116" s="1"/>
      <c r="GH116" s="1"/>
      <c r="GI116" s="1"/>
      <c r="GJ116" s="1"/>
    </row>
    <row r="117" spans="1:192" s="3" customFormat="1" ht="19.5" customHeight="1">
      <c r="A117" s="408" t="s">
        <v>241</v>
      </c>
      <c r="B117" s="408"/>
      <c r="C117" s="408"/>
      <c r="D117" s="408"/>
      <c r="E117" s="408"/>
      <c r="F117" s="408"/>
      <c r="G117" s="408"/>
      <c r="H117" s="408"/>
      <c r="I117" s="408"/>
      <c r="J117" s="408"/>
      <c r="K117" s="408"/>
      <c r="L117" s="408"/>
      <c r="M117" s="408"/>
      <c r="N117" s="408"/>
      <c r="O117" s="408"/>
      <c r="P117" s="408"/>
      <c r="Q117" s="408"/>
      <c r="R117" s="408"/>
      <c r="S117" s="408"/>
      <c r="T117" s="408"/>
      <c r="U117" s="408"/>
      <c r="V117" s="408"/>
      <c r="W117" s="408"/>
      <c r="X117" s="408"/>
      <c r="Y117" s="408"/>
      <c r="Z117" s="408"/>
      <c r="AA117" s="408"/>
      <c r="AB117" s="408"/>
      <c r="AC117" s="408"/>
      <c r="AD117" s="408"/>
      <c r="AE117" s="408"/>
      <c r="AF117" s="408"/>
      <c r="AG117" s="408"/>
      <c r="AH117" s="408"/>
      <c r="AI117" s="408"/>
      <c r="AJ117" s="408"/>
      <c r="AK117" s="408"/>
      <c r="AL117" s="408"/>
      <c r="AM117" s="408"/>
      <c r="AN117" s="408"/>
      <c r="AO117" s="408"/>
      <c r="AP117" s="408"/>
      <c r="AQ117" s="408"/>
      <c r="AR117" s="408"/>
      <c r="AS117" s="408"/>
      <c r="AT117" s="408"/>
      <c r="AU117" s="408"/>
      <c r="AV117" s="408"/>
      <c r="AW117" s="408"/>
      <c r="AX117" s="408"/>
      <c r="AY117" s="408"/>
      <c r="AZ117" s="408"/>
      <c r="BA117" s="408"/>
      <c r="BB117" s="408"/>
      <c r="BC117" s="408"/>
      <c r="BD117" s="408"/>
      <c r="BE117" s="408"/>
      <c r="BF117" s="408"/>
      <c r="BG117" s="408"/>
      <c r="BH117" s="408"/>
      <c r="BI117" s="408"/>
      <c r="BJ117" s="408"/>
      <c r="BK117" s="408"/>
      <c r="BL117" s="408"/>
      <c r="BM117" s="408"/>
      <c r="BN117" s="408"/>
      <c r="BO117" s="408"/>
      <c r="BP117" s="408"/>
      <c r="BQ117" s="408"/>
      <c r="BR117" s="408"/>
      <c r="BS117" s="408"/>
      <c r="BT117" s="408"/>
      <c r="BU117" s="408"/>
      <c r="BV117" s="408"/>
      <c r="BW117" s="408"/>
      <c r="BX117" s="408"/>
      <c r="BY117" s="408"/>
      <c r="BZ117" s="408"/>
      <c r="CA117" s="408"/>
      <c r="CB117" s="408"/>
      <c r="CC117" s="408"/>
      <c r="CD117" s="408"/>
      <c r="CE117" s="408"/>
      <c r="CF117" s="408"/>
      <c r="CG117" s="408"/>
      <c r="CH117" s="408"/>
      <c r="CI117" s="408"/>
      <c r="CJ117" s="408"/>
      <c r="CK117" s="408"/>
      <c r="CL117" s="408"/>
      <c r="CM117" s="408"/>
      <c r="CN117" s="408"/>
      <c r="CO117" s="408"/>
      <c r="CP117" s="408"/>
      <c r="CQ117" s="408"/>
      <c r="CR117" s="408"/>
      <c r="CS117" s="408"/>
      <c r="CT117" s="408"/>
      <c r="CU117" s="408"/>
      <c r="CV117" s="408"/>
      <c r="CW117" s="408"/>
      <c r="CX117" s="408"/>
      <c r="CY117" s="408"/>
      <c r="CZ117" s="408"/>
      <c r="DA117" s="408"/>
      <c r="DB117" s="408"/>
      <c r="DC117" s="408"/>
      <c r="DD117" s="408"/>
      <c r="DE117" s="408"/>
      <c r="DF117" s="408"/>
      <c r="DG117" s="408"/>
      <c r="DH117" s="408"/>
      <c r="DI117" s="408"/>
      <c r="DJ117" s="408"/>
      <c r="DK117" s="408"/>
      <c r="DL117" s="408"/>
      <c r="DM117" s="408"/>
      <c r="DN117" s="408"/>
      <c r="DO117" s="408"/>
      <c r="DP117" s="408"/>
      <c r="DQ117" s="408"/>
      <c r="DR117" s="408"/>
      <c r="DS117" s="408"/>
      <c r="DT117" s="408"/>
      <c r="DU117" s="408"/>
      <c r="DV117" s="408"/>
      <c r="DW117" s="408"/>
      <c r="DX117" s="408"/>
      <c r="DY117" s="408"/>
      <c r="DZ117" s="408"/>
      <c r="EA117" s="408"/>
      <c r="EB117" s="408"/>
      <c r="EC117" s="408"/>
      <c r="ED117" s="408"/>
      <c r="EE117" s="408"/>
      <c r="EF117" s="408"/>
      <c r="EG117" s="408"/>
      <c r="EH117" s="408"/>
      <c r="EI117" s="408"/>
      <c r="EJ117" s="408"/>
      <c r="EK117" s="408"/>
      <c r="EL117" s="408"/>
      <c r="EM117" s="408"/>
      <c r="EN117" s="408"/>
      <c r="EO117" s="408"/>
      <c r="EP117" s="408"/>
      <c r="EQ117" s="408"/>
      <c r="ER117" s="408"/>
      <c r="ES117" s="408"/>
      <c r="ET117" s="408"/>
      <c r="EU117" s="408"/>
      <c r="EV117" s="408"/>
      <c r="EW117" s="408"/>
      <c r="EX117" s="408"/>
      <c r="EY117" s="408"/>
      <c r="EZ117" s="408"/>
      <c r="FA117" s="408"/>
      <c r="FB117" s="408"/>
      <c r="FC117" s="408"/>
      <c r="FD117" s="408"/>
      <c r="FE117" s="408"/>
      <c r="GE117" s="1"/>
      <c r="GF117" s="1"/>
      <c r="GG117" s="1"/>
      <c r="GH117" s="1"/>
      <c r="GI117" s="1"/>
      <c r="GJ117" s="1"/>
    </row>
    <row r="118" spans="1:192" s="3" customFormat="1" ht="10.5" customHeight="1">
      <c r="A118" s="18" t="s">
        <v>242</v>
      </c>
      <c r="GE118" s="1"/>
      <c r="GF118" s="1"/>
      <c r="GG118" s="1"/>
      <c r="GH118" s="1"/>
      <c r="GI118" s="1"/>
      <c r="GJ118" s="1"/>
    </row>
    <row r="119" spans="1:192" s="3" customFormat="1" ht="30" customHeight="1">
      <c r="A119" s="408" t="s">
        <v>256</v>
      </c>
      <c r="B119" s="408"/>
      <c r="C119" s="408"/>
      <c r="D119" s="408"/>
      <c r="E119" s="408"/>
      <c r="F119" s="408"/>
      <c r="G119" s="408"/>
      <c r="H119" s="408"/>
      <c r="I119" s="408"/>
      <c r="J119" s="408"/>
      <c r="K119" s="408"/>
      <c r="L119" s="408"/>
      <c r="M119" s="408"/>
      <c r="N119" s="408"/>
      <c r="O119" s="408"/>
      <c r="P119" s="408"/>
      <c r="Q119" s="408"/>
      <c r="R119" s="408"/>
      <c r="S119" s="408"/>
      <c r="T119" s="408"/>
      <c r="U119" s="408"/>
      <c r="V119" s="408"/>
      <c r="W119" s="408"/>
      <c r="X119" s="408"/>
      <c r="Y119" s="408"/>
      <c r="Z119" s="408"/>
      <c r="AA119" s="408"/>
      <c r="AB119" s="408"/>
      <c r="AC119" s="408"/>
      <c r="AD119" s="408"/>
      <c r="AE119" s="408"/>
      <c r="AF119" s="408"/>
      <c r="AG119" s="408"/>
      <c r="AH119" s="408"/>
      <c r="AI119" s="408"/>
      <c r="AJ119" s="408"/>
      <c r="AK119" s="408"/>
      <c r="AL119" s="408"/>
      <c r="AM119" s="408"/>
      <c r="AN119" s="408"/>
      <c r="AO119" s="408"/>
      <c r="AP119" s="408"/>
      <c r="AQ119" s="408"/>
      <c r="AR119" s="408"/>
      <c r="AS119" s="408"/>
      <c r="AT119" s="408"/>
      <c r="AU119" s="408"/>
      <c r="AV119" s="408"/>
      <c r="AW119" s="408"/>
      <c r="AX119" s="408"/>
      <c r="AY119" s="408"/>
      <c r="AZ119" s="408"/>
      <c r="BA119" s="408"/>
      <c r="BB119" s="408"/>
      <c r="BC119" s="408"/>
      <c r="BD119" s="408"/>
      <c r="BE119" s="408"/>
      <c r="BF119" s="408"/>
      <c r="BG119" s="408"/>
      <c r="BH119" s="408"/>
      <c r="BI119" s="408"/>
      <c r="BJ119" s="408"/>
      <c r="BK119" s="408"/>
      <c r="BL119" s="408"/>
      <c r="BM119" s="408"/>
      <c r="BN119" s="408"/>
      <c r="BO119" s="408"/>
      <c r="BP119" s="408"/>
      <c r="BQ119" s="408"/>
      <c r="BR119" s="408"/>
      <c r="BS119" s="408"/>
      <c r="BT119" s="408"/>
      <c r="BU119" s="408"/>
      <c r="BV119" s="408"/>
      <c r="BW119" s="408"/>
      <c r="BX119" s="408"/>
      <c r="BY119" s="408"/>
      <c r="BZ119" s="408"/>
      <c r="CA119" s="408"/>
      <c r="CB119" s="408"/>
      <c r="CC119" s="408"/>
      <c r="CD119" s="408"/>
      <c r="CE119" s="408"/>
      <c r="CF119" s="408"/>
      <c r="CG119" s="408"/>
      <c r="CH119" s="408"/>
      <c r="CI119" s="408"/>
      <c r="CJ119" s="408"/>
      <c r="CK119" s="408"/>
      <c r="CL119" s="408"/>
      <c r="CM119" s="408"/>
      <c r="CN119" s="408"/>
      <c r="CO119" s="408"/>
      <c r="CP119" s="408"/>
      <c r="CQ119" s="408"/>
      <c r="CR119" s="408"/>
      <c r="CS119" s="408"/>
      <c r="CT119" s="408"/>
      <c r="CU119" s="408"/>
      <c r="CV119" s="408"/>
      <c r="CW119" s="408"/>
      <c r="CX119" s="408"/>
      <c r="CY119" s="408"/>
      <c r="CZ119" s="408"/>
      <c r="DA119" s="408"/>
      <c r="DB119" s="408"/>
      <c r="DC119" s="408"/>
      <c r="DD119" s="408"/>
      <c r="DE119" s="408"/>
      <c r="DF119" s="408"/>
      <c r="DG119" s="408"/>
      <c r="DH119" s="408"/>
      <c r="DI119" s="408"/>
      <c r="DJ119" s="408"/>
      <c r="DK119" s="408"/>
      <c r="DL119" s="408"/>
      <c r="DM119" s="408"/>
      <c r="DN119" s="408"/>
      <c r="DO119" s="408"/>
      <c r="DP119" s="408"/>
      <c r="DQ119" s="408"/>
      <c r="DR119" s="408"/>
      <c r="DS119" s="408"/>
      <c r="DT119" s="408"/>
      <c r="DU119" s="408"/>
      <c r="DV119" s="408"/>
      <c r="DW119" s="408"/>
      <c r="DX119" s="408"/>
      <c r="DY119" s="408"/>
      <c r="DZ119" s="408"/>
      <c r="EA119" s="408"/>
      <c r="EB119" s="408"/>
      <c r="EC119" s="408"/>
      <c r="ED119" s="408"/>
      <c r="EE119" s="408"/>
      <c r="EF119" s="408"/>
      <c r="EG119" s="408"/>
      <c r="EH119" s="408"/>
      <c r="EI119" s="408"/>
      <c r="EJ119" s="408"/>
      <c r="EK119" s="408"/>
      <c r="EL119" s="408"/>
      <c r="EM119" s="408"/>
      <c r="EN119" s="408"/>
      <c r="EO119" s="408"/>
      <c r="EP119" s="408"/>
      <c r="EQ119" s="408"/>
      <c r="ER119" s="408"/>
      <c r="ES119" s="408"/>
      <c r="ET119" s="408"/>
      <c r="EU119" s="408"/>
      <c r="EV119" s="408"/>
      <c r="EW119" s="408"/>
      <c r="EX119" s="408"/>
      <c r="EY119" s="408"/>
      <c r="EZ119" s="408"/>
      <c r="FA119" s="408"/>
      <c r="FB119" s="408"/>
      <c r="FC119" s="408"/>
      <c r="FD119" s="408"/>
      <c r="FE119" s="408"/>
      <c r="GE119" s="1"/>
      <c r="GF119" s="1"/>
      <c r="GG119" s="1"/>
      <c r="GH119" s="1"/>
      <c r="GI119" s="1"/>
      <c r="GJ119" s="1"/>
    </row>
    <row r="120" spans="1:192" s="3" customFormat="1" ht="19.5" customHeight="1">
      <c r="A120" s="408" t="s">
        <v>243</v>
      </c>
      <c r="B120" s="408"/>
      <c r="C120" s="408"/>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08"/>
      <c r="AE120" s="408"/>
      <c r="AF120" s="408"/>
      <c r="AG120" s="408"/>
      <c r="AH120" s="408"/>
      <c r="AI120" s="408"/>
      <c r="AJ120" s="408"/>
      <c r="AK120" s="408"/>
      <c r="AL120" s="408"/>
      <c r="AM120" s="408"/>
      <c r="AN120" s="408"/>
      <c r="AO120" s="408"/>
      <c r="AP120" s="408"/>
      <c r="AQ120" s="408"/>
      <c r="AR120" s="408"/>
      <c r="AS120" s="408"/>
      <c r="AT120" s="408"/>
      <c r="AU120" s="408"/>
      <c r="AV120" s="408"/>
      <c r="AW120" s="408"/>
      <c r="AX120" s="408"/>
      <c r="AY120" s="408"/>
      <c r="AZ120" s="408"/>
      <c r="BA120" s="408"/>
      <c r="BB120" s="408"/>
      <c r="BC120" s="408"/>
      <c r="BD120" s="408"/>
      <c r="BE120" s="408"/>
      <c r="BF120" s="408"/>
      <c r="BG120" s="408"/>
      <c r="BH120" s="408"/>
      <c r="BI120" s="408"/>
      <c r="BJ120" s="408"/>
      <c r="BK120" s="408"/>
      <c r="BL120" s="408"/>
      <c r="BM120" s="408"/>
      <c r="BN120" s="408"/>
      <c r="BO120" s="408"/>
      <c r="BP120" s="408"/>
      <c r="BQ120" s="408"/>
      <c r="BR120" s="408"/>
      <c r="BS120" s="408"/>
      <c r="BT120" s="408"/>
      <c r="BU120" s="408"/>
      <c r="BV120" s="408"/>
      <c r="BW120" s="408"/>
      <c r="BX120" s="408"/>
      <c r="BY120" s="408"/>
      <c r="BZ120" s="408"/>
      <c r="CA120" s="408"/>
      <c r="CB120" s="408"/>
      <c r="CC120" s="408"/>
      <c r="CD120" s="408"/>
      <c r="CE120" s="408"/>
      <c r="CF120" s="408"/>
      <c r="CG120" s="408"/>
      <c r="CH120" s="408"/>
      <c r="CI120" s="408"/>
      <c r="CJ120" s="408"/>
      <c r="CK120" s="408"/>
      <c r="CL120" s="408"/>
      <c r="CM120" s="408"/>
      <c r="CN120" s="408"/>
      <c r="CO120" s="408"/>
      <c r="CP120" s="408"/>
      <c r="CQ120" s="408"/>
      <c r="CR120" s="408"/>
      <c r="CS120" s="408"/>
      <c r="CT120" s="408"/>
      <c r="CU120" s="408"/>
      <c r="CV120" s="408"/>
      <c r="CW120" s="408"/>
      <c r="CX120" s="408"/>
      <c r="CY120" s="408"/>
      <c r="CZ120" s="408"/>
      <c r="DA120" s="408"/>
      <c r="DB120" s="408"/>
      <c r="DC120" s="408"/>
      <c r="DD120" s="408"/>
      <c r="DE120" s="408"/>
      <c r="DF120" s="408"/>
      <c r="DG120" s="408"/>
      <c r="DH120" s="408"/>
      <c r="DI120" s="408"/>
      <c r="DJ120" s="408"/>
      <c r="DK120" s="408"/>
      <c r="DL120" s="408"/>
      <c r="DM120" s="408"/>
      <c r="DN120" s="408"/>
      <c r="DO120" s="408"/>
      <c r="DP120" s="408"/>
      <c r="DQ120" s="408"/>
      <c r="DR120" s="408"/>
      <c r="DS120" s="408"/>
      <c r="DT120" s="408"/>
      <c r="DU120" s="408"/>
      <c r="DV120" s="408"/>
      <c r="DW120" s="408"/>
      <c r="DX120" s="408"/>
      <c r="DY120" s="408"/>
      <c r="DZ120" s="408"/>
      <c r="EA120" s="408"/>
      <c r="EB120" s="408"/>
      <c r="EC120" s="408"/>
      <c r="ED120" s="408"/>
      <c r="EE120" s="408"/>
      <c r="EF120" s="408"/>
      <c r="EG120" s="408"/>
      <c r="EH120" s="408"/>
      <c r="EI120" s="408"/>
      <c r="EJ120" s="408"/>
      <c r="EK120" s="408"/>
      <c r="EL120" s="408"/>
      <c r="EM120" s="408"/>
      <c r="EN120" s="408"/>
      <c r="EO120" s="408"/>
      <c r="EP120" s="408"/>
      <c r="EQ120" s="408"/>
      <c r="ER120" s="408"/>
      <c r="ES120" s="408"/>
      <c r="ET120" s="408"/>
      <c r="EU120" s="408"/>
      <c r="EV120" s="408"/>
      <c r="EW120" s="408"/>
      <c r="EX120" s="408"/>
      <c r="EY120" s="408"/>
      <c r="EZ120" s="408"/>
      <c r="FA120" s="408"/>
      <c r="FB120" s="408"/>
      <c r="FC120" s="408"/>
      <c r="FD120" s="408"/>
      <c r="FE120" s="408"/>
      <c r="GE120" s="1"/>
      <c r="GF120" s="1"/>
      <c r="GG120" s="1"/>
      <c r="GH120" s="1"/>
      <c r="GI120" s="1"/>
      <c r="GJ120" s="1"/>
    </row>
    <row r="121" spans="1:192" s="3" customFormat="1" ht="30" customHeight="1">
      <c r="A121" s="408" t="s">
        <v>257</v>
      </c>
      <c r="B121" s="408"/>
      <c r="C121" s="408"/>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08"/>
      <c r="AY121" s="408"/>
      <c r="AZ121" s="408"/>
      <c r="BA121" s="408"/>
      <c r="BB121" s="408"/>
      <c r="BC121" s="408"/>
      <c r="BD121" s="408"/>
      <c r="BE121" s="408"/>
      <c r="BF121" s="408"/>
      <c r="BG121" s="408"/>
      <c r="BH121" s="408"/>
      <c r="BI121" s="408"/>
      <c r="BJ121" s="408"/>
      <c r="BK121" s="408"/>
      <c r="BL121" s="408"/>
      <c r="BM121" s="408"/>
      <c r="BN121" s="408"/>
      <c r="BO121" s="408"/>
      <c r="BP121" s="408"/>
      <c r="BQ121" s="408"/>
      <c r="BR121" s="408"/>
      <c r="BS121" s="408"/>
      <c r="BT121" s="408"/>
      <c r="BU121" s="408"/>
      <c r="BV121" s="408"/>
      <c r="BW121" s="408"/>
      <c r="BX121" s="408"/>
      <c r="BY121" s="408"/>
      <c r="BZ121" s="408"/>
      <c r="CA121" s="408"/>
      <c r="CB121" s="408"/>
      <c r="CC121" s="408"/>
      <c r="CD121" s="408"/>
      <c r="CE121" s="408"/>
      <c r="CF121" s="408"/>
      <c r="CG121" s="408"/>
      <c r="CH121" s="408"/>
      <c r="CI121" s="408"/>
      <c r="CJ121" s="408"/>
      <c r="CK121" s="408"/>
      <c r="CL121" s="408"/>
      <c r="CM121" s="408"/>
      <c r="CN121" s="408"/>
      <c r="CO121" s="408"/>
      <c r="CP121" s="408"/>
      <c r="CQ121" s="408"/>
      <c r="CR121" s="408"/>
      <c r="CS121" s="408"/>
      <c r="CT121" s="408"/>
      <c r="CU121" s="408"/>
      <c r="CV121" s="408"/>
      <c r="CW121" s="408"/>
      <c r="CX121" s="408"/>
      <c r="CY121" s="408"/>
      <c r="CZ121" s="408"/>
      <c r="DA121" s="408"/>
      <c r="DB121" s="408"/>
      <c r="DC121" s="408"/>
      <c r="DD121" s="408"/>
      <c r="DE121" s="408"/>
      <c r="DF121" s="408"/>
      <c r="DG121" s="408"/>
      <c r="DH121" s="408"/>
      <c r="DI121" s="408"/>
      <c r="DJ121" s="408"/>
      <c r="DK121" s="408"/>
      <c r="DL121" s="408"/>
      <c r="DM121" s="408"/>
      <c r="DN121" s="408"/>
      <c r="DO121" s="408"/>
      <c r="DP121" s="408"/>
      <c r="DQ121" s="408"/>
      <c r="DR121" s="408"/>
      <c r="DS121" s="408"/>
      <c r="DT121" s="408"/>
      <c r="DU121" s="408"/>
      <c r="DV121" s="408"/>
      <c r="DW121" s="408"/>
      <c r="DX121" s="408"/>
      <c r="DY121" s="408"/>
      <c r="DZ121" s="408"/>
      <c r="EA121" s="408"/>
      <c r="EB121" s="408"/>
      <c r="EC121" s="408"/>
      <c r="ED121" s="408"/>
      <c r="EE121" s="408"/>
      <c r="EF121" s="408"/>
      <c r="EG121" s="408"/>
      <c r="EH121" s="408"/>
      <c r="EI121" s="408"/>
      <c r="EJ121" s="408"/>
      <c r="EK121" s="408"/>
      <c r="EL121" s="408"/>
      <c r="EM121" s="408"/>
      <c r="EN121" s="408"/>
      <c r="EO121" s="408"/>
      <c r="EP121" s="408"/>
      <c r="EQ121" s="408"/>
      <c r="ER121" s="408"/>
      <c r="ES121" s="408"/>
      <c r="ET121" s="408"/>
      <c r="EU121" s="408"/>
      <c r="EV121" s="408"/>
      <c r="EW121" s="408"/>
      <c r="EX121" s="408"/>
      <c r="EY121" s="408"/>
      <c r="EZ121" s="408"/>
      <c r="FA121" s="408"/>
      <c r="FB121" s="408"/>
      <c r="FC121" s="408"/>
      <c r="FD121" s="408"/>
      <c r="FE121" s="408"/>
      <c r="GE121" s="1"/>
      <c r="GF121" s="1"/>
      <c r="GG121" s="1"/>
      <c r="GH121" s="1"/>
      <c r="GI121" s="1"/>
      <c r="GJ121" s="1"/>
    </row>
    <row r="122" spans="1:192" s="3" customFormat="1" ht="11.25" customHeight="1">
      <c r="A122" s="18" t="s">
        <v>244</v>
      </c>
      <c r="GE122" s="1"/>
      <c r="GF122" s="1"/>
      <c r="GG122" s="1"/>
      <c r="GH122" s="1"/>
      <c r="GI122" s="1"/>
      <c r="GJ122" s="1"/>
    </row>
    <row r="123" spans="1:192" s="3" customFormat="1" ht="11.25" customHeight="1">
      <c r="A123" s="18" t="s">
        <v>245</v>
      </c>
      <c r="GE123" s="1"/>
      <c r="GF123" s="1"/>
      <c r="GG123" s="1"/>
      <c r="GH123" s="1"/>
      <c r="GI123" s="1"/>
      <c r="GJ123" s="1"/>
    </row>
    <row r="124" spans="1:191" s="3" customFormat="1" ht="30" customHeight="1">
      <c r="A124" s="408" t="s">
        <v>258</v>
      </c>
      <c r="B124" s="408"/>
      <c r="C124" s="408"/>
      <c r="D124" s="408"/>
      <c r="E124" s="408"/>
      <c r="F124" s="408"/>
      <c r="G124" s="408"/>
      <c r="H124" s="408"/>
      <c r="I124" s="408"/>
      <c r="J124" s="408"/>
      <c r="K124" s="408"/>
      <c r="L124" s="408"/>
      <c r="M124" s="408"/>
      <c r="N124" s="408"/>
      <c r="O124" s="408"/>
      <c r="P124" s="408"/>
      <c r="Q124" s="408"/>
      <c r="R124" s="408"/>
      <c r="S124" s="408"/>
      <c r="T124" s="408"/>
      <c r="U124" s="408"/>
      <c r="V124" s="408"/>
      <c r="W124" s="408"/>
      <c r="X124" s="408"/>
      <c r="Y124" s="408"/>
      <c r="Z124" s="408"/>
      <c r="AA124" s="408"/>
      <c r="AB124" s="408"/>
      <c r="AC124" s="408"/>
      <c r="AD124" s="408"/>
      <c r="AE124" s="408"/>
      <c r="AF124" s="408"/>
      <c r="AG124" s="408"/>
      <c r="AH124" s="408"/>
      <c r="AI124" s="408"/>
      <c r="AJ124" s="408"/>
      <c r="AK124" s="408"/>
      <c r="AL124" s="408"/>
      <c r="AM124" s="408"/>
      <c r="AN124" s="408"/>
      <c r="AO124" s="408"/>
      <c r="AP124" s="408"/>
      <c r="AQ124" s="408"/>
      <c r="AR124" s="408"/>
      <c r="AS124" s="408"/>
      <c r="AT124" s="408"/>
      <c r="AU124" s="408"/>
      <c r="AV124" s="408"/>
      <c r="AW124" s="408"/>
      <c r="AX124" s="408"/>
      <c r="AY124" s="408"/>
      <c r="AZ124" s="408"/>
      <c r="BA124" s="408"/>
      <c r="BB124" s="408"/>
      <c r="BC124" s="408"/>
      <c r="BD124" s="408"/>
      <c r="BE124" s="408"/>
      <c r="BF124" s="408"/>
      <c r="BG124" s="408"/>
      <c r="BH124" s="408"/>
      <c r="BI124" s="408"/>
      <c r="BJ124" s="408"/>
      <c r="BK124" s="408"/>
      <c r="BL124" s="408"/>
      <c r="BM124" s="408"/>
      <c r="BN124" s="408"/>
      <c r="BO124" s="408"/>
      <c r="BP124" s="408"/>
      <c r="BQ124" s="408"/>
      <c r="BR124" s="408"/>
      <c r="BS124" s="408"/>
      <c r="BT124" s="408"/>
      <c r="BU124" s="408"/>
      <c r="BV124" s="408"/>
      <c r="BW124" s="408"/>
      <c r="BX124" s="408"/>
      <c r="BY124" s="408"/>
      <c r="BZ124" s="408"/>
      <c r="CA124" s="408"/>
      <c r="CB124" s="408"/>
      <c r="CC124" s="408"/>
      <c r="CD124" s="408"/>
      <c r="CE124" s="408"/>
      <c r="CF124" s="408"/>
      <c r="CG124" s="408"/>
      <c r="CH124" s="408"/>
      <c r="CI124" s="408"/>
      <c r="CJ124" s="408"/>
      <c r="CK124" s="408"/>
      <c r="CL124" s="408"/>
      <c r="CM124" s="408"/>
      <c r="CN124" s="408"/>
      <c r="CO124" s="408"/>
      <c r="CP124" s="408"/>
      <c r="CQ124" s="408"/>
      <c r="CR124" s="408"/>
      <c r="CS124" s="408"/>
      <c r="CT124" s="408"/>
      <c r="CU124" s="408"/>
      <c r="CV124" s="408"/>
      <c r="CW124" s="408"/>
      <c r="CX124" s="408"/>
      <c r="CY124" s="408"/>
      <c r="CZ124" s="408"/>
      <c r="DA124" s="408"/>
      <c r="DB124" s="408"/>
      <c r="DC124" s="408"/>
      <c r="DD124" s="408"/>
      <c r="DE124" s="408"/>
      <c r="DF124" s="408"/>
      <c r="DG124" s="408"/>
      <c r="DH124" s="408"/>
      <c r="DI124" s="408"/>
      <c r="DJ124" s="408"/>
      <c r="DK124" s="408"/>
      <c r="DL124" s="408"/>
      <c r="DM124" s="408"/>
      <c r="DN124" s="408"/>
      <c r="DO124" s="408"/>
      <c r="DP124" s="408"/>
      <c r="DQ124" s="408"/>
      <c r="DR124" s="408"/>
      <c r="DS124" s="408"/>
      <c r="DT124" s="408"/>
      <c r="DU124" s="408"/>
      <c r="DV124" s="408"/>
      <c r="DW124" s="408"/>
      <c r="DX124" s="408"/>
      <c r="DY124" s="408"/>
      <c r="DZ124" s="408"/>
      <c r="EA124" s="408"/>
      <c r="EB124" s="408"/>
      <c r="EC124" s="408"/>
      <c r="ED124" s="408"/>
      <c r="EE124" s="408"/>
      <c r="EF124" s="408"/>
      <c r="EG124" s="408"/>
      <c r="EH124" s="408"/>
      <c r="EI124" s="408"/>
      <c r="EJ124" s="408"/>
      <c r="EK124" s="408"/>
      <c r="EL124" s="408"/>
      <c r="EM124" s="408"/>
      <c r="EN124" s="408"/>
      <c r="EO124" s="408"/>
      <c r="EP124" s="408"/>
      <c r="EQ124" s="408"/>
      <c r="ER124" s="408"/>
      <c r="ES124" s="408"/>
      <c r="ET124" s="408"/>
      <c r="EU124" s="408"/>
      <c r="EV124" s="408"/>
      <c r="EW124" s="408"/>
      <c r="EX124" s="408"/>
      <c r="EY124" s="408"/>
      <c r="EZ124" s="408"/>
      <c r="FA124" s="408"/>
      <c r="FB124" s="408"/>
      <c r="FC124" s="408"/>
      <c r="FD124" s="408"/>
      <c r="FE124" s="408"/>
      <c r="GE124" s="1"/>
      <c r="GF124" s="1"/>
      <c r="GG124" s="1"/>
      <c r="GH124" s="1"/>
      <c r="GI124" s="1"/>
    </row>
    <row r="125" ht="3" customHeight="1">
      <c r="GJ125" s="3"/>
    </row>
    <row r="126" spans="191:192" ht="9.75">
      <c r="GI126" s="3"/>
      <c r="GJ126" s="3"/>
    </row>
    <row r="127" spans="191:192" ht="9.75">
      <c r="GI127" s="3"/>
      <c r="GJ127" s="3"/>
    </row>
    <row r="128" spans="191:192" ht="9.75">
      <c r="GI128" s="3"/>
      <c r="GJ128" s="3"/>
    </row>
    <row r="129" spans="191:192" ht="9.75">
      <c r="GI129" s="3"/>
      <c r="GJ129" s="3"/>
    </row>
    <row r="130" spans="191:192" ht="9.75">
      <c r="GI130" s="3"/>
      <c r="GJ130" s="3"/>
    </row>
    <row r="131" spans="191:192" ht="9.75">
      <c r="GI131" s="3"/>
      <c r="GJ131" s="3"/>
    </row>
    <row r="132" spans="191:192" ht="9.75">
      <c r="GI132" s="3"/>
      <c r="GJ132" s="3"/>
    </row>
    <row r="133" spans="191:192" ht="9.75">
      <c r="GI133" s="3"/>
      <c r="GJ133" s="3"/>
    </row>
    <row r="134" spans="189:192" ht="9.75">
      <c r="GG134" s="3"/>
      <c r="GH134" s="3"/>
      <c r="GI134" s="3"/>
      <c r="GJ134" s="3"/>
    </row>
    <row r="135" spans="188:192" ht="9.75">
      <c r="GF135" s="3"/>
      <c r="GG135" s="3"/>
      <c r="GH135" s="3"/>
      <c r="GI135" s="3"/>
      <c r="GJ135" s="3"/>
    </row>
    <row r="136" spans="187:192" ht="9.75">
      <c r="GE136" s="3"/>
      <c r="GF136" s="3"/>
      <c r="GG136" s="3"/>
      <c r="GH136" s="3"/>
      <c r="GI136" s="3"/>
      <c r="GJ136" s="3"/>
    </row>
    <row r="137" spans="187:192" ht="9.75">
      <c r="GE137" s="3"/>
      <c r="GF137" s="3"/>
      <c r="GG137" s="3"/>
      <c r="GH137" s="3"/>
      <c r="GI137" s="3"/>
      <c r="GJ137" s="3"/>
    </row>
    <row r="138" spans="187:191" ht="9.75">
      <c r="GE138" s="3"/>
      <c r="GF138" s="3"/>
      <c r="GG138" s="3"/>
      <c r="GH138" s="3"/>
      <c r="GI138" s="3"/>
    </row>
    <row r="139" spans="187:191" ht="9.75">
      <c r="GE139" s="3"/>
      <c r="GF139" s="3"/>
      <c r="GG139" s="3"/>
      <c r="GH139" s="3"/>
      <c r="GI139" s="3"/>
    </row>
    <row r="140" spans="187:190" ht="9.75">
      <c r="GE140" s="3"/>
      <c r="GF140" s="3"/>
      <c r="GG140" s="3"/>
      <c r="GH140" s="3"/>
    </row>
    <row r="141" spans="187:190" ht="9.75">
      <c r="GE141" s="3"/>
      <c r="GF141" s="3"/>
      <c r="GG141" s="3"/>
      <c r="GH141" s="3"/>
    </row>
    <row r="142" spans="187:190" ht="9.75">
      <c r="GE142" s="3"/>
      <c r="GF142" s="3"/>
      <c r="GG142" s="3"/>
      <c r="GH142" s="3"/>
    </row>
    <row r="143" spans="187:190" ht="9.75">
      <c r="GE143" s="3"/>
      <c r="GF143" s="3"/>
      <c r="GG143" s="3"/>
      <c r="GH143" s="3"/>
    </row>
    <row r="144" spans="187:190" ht="9.75">
      <c r="GE144" s="3"/>
      <c r="GF144" s="3"/>
      <c r="GG144" s="3"/>
      <c r="GH144" s="3"/>
    </row>
    <row r="145" spans="187:190" ht="9.75">
      <c r="GE145" s="3"/>
      <c r="GF145" s="3"/>
      <c r="GG145" s="3"/>
      <c r="GH145" s="3"/>
    </row>
    <row r="146" spans="187:190" ht="9.75">
      <c r="GE146" s="3"/>
      <c r="GF146" s="3"/>
      <c r="GG146" s="3"/>
      <c r="GH146" s="3"/>
    </row>
    <row r="147" spans="187:190" ht="9.75">
      <c r="GE147" s="3"/>
      <c r="GF147" s="3"/>
      <c r="GG147" s="3"/>
      <c r="GH147" s="3"/>
    </row>
    <row r="148" spans="187:188" ht="9.75">
      <c r="GE148" s="3"/>
      <c r="GF148" s="3"/>
    </row>
    <row r="149" ht="9.75">
      <c r="GE149" s="3"/>
    </row>
  </sheetData>
  <sheetProtection/>
  <mergeCells count="664">
    <mergeCell ref="GE64:GE65"/>
    <mergeCell ref="GE66:GE67"/>
    <mergeCell ref="A99:BW99"/>
    <mergeCell ref="BX99:CE99"/>
    <mergeCell ref="CF99:CR99"/>
    <mergeCell ref="CS99:DA99"/>
    <mergeCell ref="DF99:DR99"/>
    <mergeCell ref="DS99:EE99"/>
    <mergeCell ref="DS69:EE69"/>
    <mergeCell ref="EF69:ER69"/>
    <mergeCell ref="ES69:FE69"/>
    <mergeCell ref="DF63:DR63"/>
    <mergeCell ref="DS63:EE63"/>
    <mergeCell ref="EF63:ER63"/>
    <mergeCell ref="ES63:FE63"/>
    <mergeCell ref="DF67:DR67"/>
    <mergeCell ref="DS67:EE67"/>
    <mergeCell ref="EF67:ER67"/>
    <mergeCell ref="ES67:FE67"/>
    <mergeCell ref="DF68:DR68"/>
    <mergeCell ref="DS68:EE68"/>
    <mergeCell ref="EF68:ER68"/>
    <mergeCell ref="ES68:FE68"/>
    <mergeCell ref="DS95:EE95"/>
    <mergeCell ref="EF95:ER95"/>
    <mergeCell ref="ES95:FE95"/>
    <mergeCell ref="DS71:EE71"/>
    <mergeCell ref="EF71:ER71"/>
    <mergeCell ref="ES71:FE71"/>
    <mergeCell ref="ES72:FE72"/>
    <mergeCell ref="DS59:EE59"/>
    <mergeCell ref="EF59:ER59"/>
    <mergeCell ref="DS46:EE49"/>
    <mergeCell ref="DF59:DR59"/>
    <mergeCell ref="EF46:ER49"/>
    <mergeCell ref="DF50:DR50"/>
    <mergeCell ref="DS50:EE50"/>
    <mergeCell ref="EF50:ER50"/>
    <mergeCell ref="DF54:DR54"/>
    <mergeCell ref="DS54:EE54"/>
    <mergeCell ref="BX65:CE65"/>
    <mergeCell ref="CF65:CR65"/>
    <mergeCell ref="BX66:CE66"/>
    <mergeCell ref="CF66:CR66"/>
    <mergeCell ref="CS47:DE47"/>
    <mergeCell ref="CS48:DE48"/>
    <mergeCell ref="CS49:DE49"/>
    <mergeCell ref="BX51:CE52"/>
    <mergeCell ref="CF51:CR52"/>
    <mergeCell ref="CS51:DE52"/>
    <mergeCell ref="DF30:DR30"/>
    <mergeCell ref="DF29:DK29"/>
    <mergeCell ref="DO29:DR29"/>
    <mergeCell ref="CS15:CU15"/>
    <mergeCell ref="DL29:DN29"/>
    <mergeCell ref="CE16:CG16"/>
    <mergeCell ref="CM16:CO16"/>
    <mergeCell ref="A28:BW30"/>
    <mergeCell ref="BX28:CE30"/>
    <mergeCell ref="CF28:CR30"/>
    <mergeCell ref="CS28:DE30"/>
    <mergeCell ref="CH16:CL16"/>
    <mergeCell ref="EF29:EK29"/>
    <mergeCell ref="BI16:CD16"/>
    <mergeCell ref="AY16:BE16"/>
    <mergeCell ref="CP16:CX16"/>
    <mergeCell ref="BF16:BH16"/>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2:FE2"/>
    <mergeCell ref="DW7:FE7"/>
    <mergeCell ref="DW8:FE8"/>
    <mergeCell ref="DW9:FE9"/>
    <mergeCell ref="DW10:FE10"/>
    <mergeCell ref="DB4:FE4"/>
    <mergeCell ref="ES16:FE17"/>
    <mergeCell ref="DW12:EI12"/>
    <mergeCell ref="EL12:FE12"/>
    <mergeCell ref="DW13:DX13"/>
    <mergeCell ref="DY13:EA13"/>
    <mergeCell ref="EB13:EC13"/>
    <mergeCell ref="EE13:ES13"/>
    <mergeCell ref="ET13:EV13"/>
    <mergeCell ref="EW13:EY13"/>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EF39:ER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ES46:FE49"/>
    <mergeCell ref="A46:BW46"/>
    <mergeCell ref="BX46:CE49"/>
    <mergeCell ref="CF46:CR49"/>
    <mergeCell ref="A49:BW49"/>
    <mergeCell ref="CS46:DE46"/>
    <mergeCell ref="A47:BW47"/>
    <mergeCell ref="A48:BW48"/>
    <mergeCell ref="DF48:DR48"/>
    <mergeCell ref="DF49:DR49"/>
    <mergeCell ref="ES50:FE50"/>
    <mergeCell ref="A50:BW50"/>
    <mergeCell ref="BX50:CE50"/>
    <mergeCell ref="CF50:CR50"/>
    <mergeCell ref="CS50:DE50"/>
    <mergeCell ref="DF51:DR52"/>
    <mergeCell ref="DS51:EE52"/>
    <mergeCell ref="EF51:ER52"/>
    <mergeCell ref="ES51:FE52"/>
    <mergeCell ref="A51:BW51"/>
    <mergeCell ref="A52:BW52"/>
    <mergeCell ref="DF53:DR53"/>
    <mergeCell ref="DS53:EE53"/>
    <mergeCell ref="EF53:ER53"/>
    <mergeCell ref="ES53:FE53"/>
    <mergeCell ref="A53:BW53"/>
    <mergeCell ref="BX53:CE53"/>
    <mergeCell ref="CF53:CR53"/>
    <mergeCell ref="CS53:DE53"/>
    <mergeCell ref="CS63:DE63"/>
    <mergeCell ref="A63:BW63"/>
    <mergeCell ref="BX67:CE67"/>
    <mergeCell ref="CF67:CR67"/>
    <mergeCell ref="CS67:DE67"/>
    <mergeCell ref="A67:BW67"/>
    <mergeCell ref="BX63:CE63"/>
    <mergeCell ref="CF63:CR63"/>
    <mergeCell ref="A65:BW65"/>
    <mergeCell ref="A66:BW66"/>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S64:EE64"/>
    <mergeCell ref="EF64:ER64"/>
    <mergeCell ref="ES64:FE64"/>
    <mergeCell ref="A64:BW64"/>
    <mergeCell ref="BX64:CE64"/>
    <mergeCell ref="CF64:CR64"/>
    <mergeCell ref="CS64:DE64"/>
    <mergeCell ref="CF68:CR68"/>
    <mergeCell ref="CS68:DE68"/>
    <mergeCell ref="BX69:CE69"/>
    <mergeCell ref="CF69:CR69"/>
    <mergeCell ref="CS69:DE69"/>
    <mergeCell ref="DF64:DR64"/>
    <mergeCell ref="CS65:DE65"/>
    <mergeCell ref="CS66:DE66"/>
    <mergeCell ref="DF69:DR69"/>
    <mergeCell ref="DF65:DR65"/>
    <mergeCell ref="A71:BW71"/>
    <mergeCell ref="BX71:CE71"/>
    <mergeCell ref="CF71:CR71"/>
    <mergeCell ref="CS71:DE71"/>
    <mergeCell ref="DS72:EE72"/>
    <mergeCell ref="EF72:ER72"/>
    <mergeCell ref="A72:BW72"/>
    <mergeCell ref="BX72:CE72"/>
    <mergeCell ref="CF72:CR72"/>
    <mergeCell ref="CS72:DE72"/>
    <mergeCell ref="DS73:EE73"/>
    <mergeCell ref="EF73:ER73"/>
    <mergeCell ref="ES73:FE73"/>
    <mergeCell ref="A73:BW73"/>
    <mergeCell ref="BX73:CE73"/>
    <mergeCell ref="CF73:CR73"/>
    <mergeCell ref="CS73:DE73"/>
    <mergeCell ref="A90:BW90"/>
    <mergeCell ref="A91:BW91"/>
    <mergeCell ref="A93:BW93"/>
    <mergeCell ref="A92:BW92"/>
    <mergeCell ref="A88:BW88"/>
    <mergeCell ref="DF73:DR73"/>
    <mergeCell ref="BX89:CE89"/>
    <mergeCell ref="CF89:CR89"/>
    <mergeCell ref="CS89:DE89"/>
    <mergeCell ref="DF89:DR89"/>
    <mergeCell ref="A68:BW68"/>
    <mergeCell ref="A69:BW69"/>
    <mergeCell ref="A89:BW89"/>
    <mergeCell ref="DF72:DR72"/>
    <mergeCell ref="DF71:DR71"/>
    <mergeCell ref="BX68:CE68"/>
    <mergeCell ref="DF74:DR74"/>
    <mergeCell ref="DF75:DR75"/>
    <mergeCell ref="DF76:DR76"/>
    <mergeCell ref="BX77:CE77"/>
    <mergeCell ref="ES88:FE88"/>
    <mergeCell ref="DS89:EE89"/>
    <mergeCell ref="EF89:ER89"/>
    <mergeCell ref="ES89:FE89"/>
    <mergeCell ref="A94:BW94"/>
    <mergeCell ref="A95:BW95"/>
    <mergeCell ref="BX88:CE88"/>
    <mergeCell ref="CF88:CR88"/>
    <mergeCell ref="CS88:DE88"/>
    <mergeCell ref="DF88:DR88"/>
    <mergeCell ref="CS90:DE90"/>
    <mergeCell ref="DF90:DR90"/>
    <mergeCell ref="DS90:EE90"/>
    <mergeCell ref="EF90:ER90"/>
    <mergeCell ref="DS88:EE88"/>
    <mergeCell ref="EF88:ER88"/>
    <mergeCell ref="ES90:FE90"/>
    <mergeCell ref="BX91:CE91"/>
    <mergeCell ref="CF91:CR91"/>
    <mergeCell ref="CS91:DE91"/>
    <mergeCell ref="DF91:DR91"/>
    <mergeCell ref="DS91:EE91"/>
    <mergeCell ref="EF91:ER91"/>
    <mergeCell ref="ES91:FE91"/>
    <mergeCell ref="BX90:CE90"/>
    <mergeCell ref="CF90:CR90"/>
    <mergeCell ref="DS74:EE74"/>
    <mergeCell ref="EF74:ER74"/>
    <mergeCell ref="ES74:FE74"/>
    <mergeCell ref="A74:BW74"/>
    <mergeCell ref="BX74:CE74"/>
    <mergeCell ref="CF74:CR74"/>
    <mergeCell ref="CS74:DE74"/>
    <mergeCell ref="DS75:EE75"/>
    <mergeCell ref="EF75:ER75"/>
    <mergeCell ref="ES75:FE75"/>
    <mergeCell ref="A75:BW75"/>
    <mergeCell ref="BX75:CE75"/>
    <mergeCell ref="CF75:CR75"/>
    <mergeCell ref="CS75:DE75"/>
    <mergeCell ref="DS76:EE76"/>
    <mergeCell ref="EF76:ER76"/>
    <mergeCell ref="ES76:FE76"/>
    <mergeCell ref="A76:BW76"/>
    <mergeCell ref="BX76:CE76"/>
    <mergeCell ref="CF76:CR76"/>
    <mergeCell ref="CS76:DE76"/>
    <mergeCell ref="ES92:FE92"/>
    <mergeCell ref="BX93:CE93"/>
    <mergeCell ref="CF93:CR93"/>
    <mergeCell ref="CS93:DE93"/>
    <mergeCell ref="DF93:DR93"/>
    <mergeCell ref="DS93:EE93"/>
    <mergeCell ref="EF93:ER93"/>
    <mergeCell ref="ES93:FE93"/>
    <mergeCell ref="BX92:CE92"/>
    <mergeCell ref="CF92:CR92"/>
    <mergeCell ref="CF77:CR77"/>
    <mergeCell ref="CS77:DE77"/>
    <mergeCell ref="DF78:DR78"/>
    <mergeCell ref="BX94:CE94"/>
    <mergeCell ref="CF94:CR94"/>
    <mergeCell ref="CS94:DE94"/>
    <mergeCell ref="DF94:DR94"/>
    <mergeCell ref="CS92:DE92"/>
    <mergeCell ref="DF92:DR92"/>
    <mergeCell ref="BX79:CE79"/>
    <mergeCell ref="A78:BW78"/>
    <mergeCell ref="BX78:CE78"/>
    <mergeCell ref="CF78:CR78"/>
    <mergeCell ref="CS78:DE78"/>
    <mergeCell ref="ES94:FE94"/>
    <mergeCell ref="DF77:DR77"/>
    <mergeCell ref="DS77:EE77"/>
    <mergeCell ref="EF77:ER77"/>
    <mergeCell ref="ES77:FE77"/>
    <mergeCell ref="A77:BW77"/>
    <mergeCell ref="DS78:EE78"/>
    <mergeCell ref="EF78:ER78"/>
    <mergeCell ref="ES78:FE78"/>
    <mergeCell ref="ES80:FE80"/>
    <mergeCell ref="EF79:ER79"/>
    <mergeCell ref="ES79:FE79"/>
    <mergeCell ref="DS80:EE80"/>
    <mergeCell ref="EF80:ER80"/>
    <mergeCell ref="A80:BW80"/>
    <mergeCell ref="BX80:CE80"/>
    <mergeCell ref="CF80:CR80"/>
    <mergeCell ref="CS80:DE80"/>
    <mergeCell ref="DF79:DR79"/>
    <mergeCell ref="DS79:EE79"/>
    <mergeCell ref="A79:BW79"/>
    <mergeCell ref="CF79:CR79"/>
    <mergeCell ref="CS79:DE79"/>
    <mergeCell ref="DF80:DR80"/>
    <mergeCell ref="DS94:EE94"/>
    <mergeCell ref="EF94:ER94"/>
    <mergeCell ref="DS92:EE92"/>
    <mergeCell ref="EF92:ER92"/>
    <mergeCell ref="A96:BW96"/>
    <mergeCell ref="BX96:CE96"/>
    <mergeCell ref="CF96:CR96"/>
    <mergeCell ref="CS96:DE96"/>
    <mergeCell ref="DF96:DR96"/>
    <mergeCell ref="DS96:EE96"/>
    <mergeCell ref="A97:BW97"/>
    <mergeCell ref="BX97:CE97"/>
    <mergeCell ref="CF97:CR97"/>
    <mergeCell ref="CS97:DE97"/>
    <mergeCell ref="ES98:FE98"/>
    <mergeCell ref="A98:BW98"/>
    <mergeCell ref="BX98:CE98"/>
    <mergeCell ref="CF98:CR98"/>
    <mergeCell ref="CS98:DE98"/>
    <mergeCell ref="DF97:DR97"/>
    <mergeCell ref="EF65:ER65"/>
    <mergeCell ref="ES65:FE65"/>
    <mergeCell ref="DF66:DR66"/>
    <mergeCell ref="DS66:EE66"/>
    <mergeCell ref="EF66:ER66"/>
    <mergeCell ref="ES66:FE66"/>
    <mergeCell ref="DS81:EE81"/>
    <mergeCell ref="EF81:ER81"/>
    <mergeCell ref="ES81:FE81"/>
    <mergeCell ref="A81:BW81"/>
    <mergeCell ref="BX81:CE81"/>
    <mergeCell ref="CF81:CR81"/>
    <mergeCell ref="CS81:DE81"/>
    <mergeCell ref="DF81:DR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EF87:ER87"/>
    <mergeCell ref="ES87:FE87"/>
    <mergeCell ref="A87:BW87"/>
    <mergeCell ref="BX87:CE87"/>
    <mergeCell ref="CF87:CR87"/>
    <mergeCell ref="CS87:DE87"/>
    <mergeCell ref="DF87:DR87"/>
    <mergeCell ref="DS87:EE87"/>
    <mergeCell ref="A100:BW100"/>
    <mergeCell ref="BX100:CE100"/>
    <mergeCell ref="CF100:CR100"/>
    <mergeCell ref="CS100:DE100"/>
    <mergeCell ref="EF96:ER96"/>
    <mergeCell ref="ES96:FE96"/>
    <mergeCell ref="EF97:ER97"/>
    <mergeCell ref="ES97:FE97"/>
    <mergeCell ref="EF98:ER98"/>
    <mergeCell ref="DS97:EE97"/>
    <mergeCell ref="BX95:CE95"/>
    <mergeCell ref="CF95:CR95"/>
    <mergeCell ref="CS95:DE95"/>
    <mergeCell ref="DF95:DR95"/>
    <mergeCell ref="DS98:EE98"/>
    <mergeCell ref="ES100:FE100"/>
    <mergeCell ref="DF98:DR98"/>
    <mergeCell ref="EF99:ER99"/>
    <mergeCell ref="ES99:FE99"/>
    <mergeCell ref="BX101:CE101"/>
    <mergeCell ref="CF101:CR101"/>
    <mergeCell ref="CS101:DE101"/>
    <mergeCell ref="DF100:DR100"/>
    <mergeCell ref="DS100:EE100"/>
    <mergeCell ref="EF100:ER100"/>
    <mergeCell ref="ES102:FE102"/>
    <mergeCell ref="A102:BW102"/>
    <mergeCell ref="BX102:CE102"/>
    <mergeCell ref="CF102:CR102"/>
    <mergeCell ref="CS102:DE102"/>
    <mergeCell ref="DF101:DR101"/>
    <mergeCell ref="DS101:EE101"/>
    <mergeCell ref="EF101:ER101"/>
    <mergeCell ref="ES101:FE101"/>
    <mergeCell ref="A101:BW101"/>
    <mergeCell ref="BX103:CE103"/>
    <mergeCell ref="CF103:CR103"/>
    <mergeCell ref="CS103:DE103"/>
    <mergeCell ref="DF102:DR102"/>
    <mergeCell ref="DS102:EE102"/>
    <mergeCell ref="EF102:ER102"/>
    <mergeCell ref="ES104:FE104"/>
    <mergeCell ref="A104:BW104"/>
    <mergeCell ref="BX104:CE104"/>
    <mergeCell ref="CF104:CR104"/>
    <mergeCell ref="CS104:DE104"/>
    <mergeCell ref="DF103:DR103"/>
    <mergeCell ref="DS103:EE103"/>
    <mergeCell ref="EF103:ER103"/>
    <mergeCell ref="ES103:FE103"/>
    <mergeCell ref="A103:BW10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ES108:FE108"/>
    <mergeCell ref="A108:BW108"/>
    <mergeCell ref="BX108:CE108"/>
    <mergeCell ref="CF108:CR108"/>
    <mergeCell ref="CS108:DE108"/>
    <mergeCell ref="DF107:DR107"/>
    <mergeCell ref="DS107:EE107"/>
    <mergeCell ref="EF107:ER107"/>
    <mergeCell ref="ES107:FE107"/>
    <mergeCell ref="A107:BW107"/>
    <mergeCell ref="BX109:CE109"/>
    <mergeCell ref="CF109:CR109"/>
    <mergeCell ref="CS109:DE109"/>
    <mergeCell ref="DF108:DR108"/>
    <mergeCell ref="DS108:EE108"/>
    <mergeCell ref="EF108:ER108"/>
    <mergeCell ref="A124:FE124"/>
    <mergeCell ref="A117:FE117"/>
    <mergeCell ref="A119:FE119"/>
    <mergeCell ref="A120:FE120"/>
    <mergeCell ref="A121:FE121"/>
    <mergeCell ref="DF109:DR109"/>
    <mergeCell ref="DS109:EE109"/>
    <mergeCell ref="EF109:ER109"/>
    <mergeCell ref="ES109:FE109"/>
    <mergeCell ref="A109:BW109"/>
    <mergeCell ref="DF46:DR47"/>
    <mergeCell ref="EF70:ER70"/>
    <mergeCell ref="ES70:FE70"/>
    <mergeCell ref="A70:BW70"/>
    <mergeCell ref="BX70:CE70"/>
    <mergeCell ref="CF70:CR70"/>
    <mergeCell ref="CS70:DE70"/>
    <mergeCell ref="DF70:DR70"/>
    <mergeCell ref="DS70:EE70"/>
    <mergeCell ref="DS65:EE65"/>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70" max="160" man="1"/>
    <brk id="99" max="160" man="1"/>
  </rowBreaks>
</worksheet>
</file>

<file path=xl/worksheets/sheet10.xml><?xml version="1.0" encoding="utf-8"?>
<worksheet xmlns="http://schemas.openxmlformats.org/spreadsheetml/2006/main" xmlns:r="http://schemas.openxmlformats.org/officeDocument/2006/relationships">
  <sheetPr>
    <tabColor rgb="FF92D050"/>
  </sheetPr>
  <dimension ref="A2:T100"/>
  <sheetViews>
    <sheetView view="pageBreakPreview" zoomScale="80" zoomScaleSheetLayoutView="80" zoomScalePageLayoutView="0" workbookViewId="0" topLeftCell="A25">
      <selection activeCell="G42" sqref="G42"/>
    </sheetView>
  </sheetViews>
  <sheetFormatPr defaultColWidth="15.50390625" defaultRowHeight="12.75"/>
  <cols>
    <col min="1" max="1" width="5.625" style="47" customWidth="1"/>
    <col min="2" max="2" width="44.625" style="47" customWidth="1"/>
    <col min="3" max="3" width="12.125" style="47" bestFit="1" customWidth="1"/>
    <col min="4" max="4" width="10.375" style="47" bestFit="1" customWidth="1"/>
    <col min="5" max="5" width="10.125" style="47" bestFit="1" customWidth="1"/>
    <col min="6" max="6" width="12.00390625" style="47" bestFit="1" customWidth="1"/>
    <col min="7" max="16384" width="15.50390625" style="47" customWidth="1"/>
  </cols>
  <sheetData>
    <row r="2" spans="1:7" ht="14.25">
      <c r="A2" s="609" t="s">
        <v>406</v>
      </c>
      <c r="B2" s="609"/>
      <c r="C2" s="609"/>
      <c r="D2" s="609"/>
      <c r="E2" s="609"/>
      <c r="F2" s="609"/>
      <c r="G2" s="609"/>
    </row>
    <row r="3" spans="1:7" ht="15" thickBot="1">
      <c r="A3" s="234"/>
      <c r="B3" s="234"/>
      <c r="C3" s="234"/>
      <c r="D3" s="234"/>
      <c r="E3" s="234"/>
      <c r="F3" s="234"/>
      <c r="G3" s="234"/>
    </row>
    <row r="4" spans="1:8" ht="15" thickBot="1">
      <c r="A4" s="605" t="s">
        <v>538</v>
      </c>
      <c r="B4" s="606"/>
      <c r="C4" s="606"/>
      <c r="D4" s="606"/>
      <c r="E4" s="606"/>
      <c r="F4" s="606"/>
      <c r="G4" s="606"/>
      <c r="H4" s="607"/>
    </row>
    <row r="5" spans="1:8" ht="54" customHeight="1">
      <c r="A5" s="101" t="s">
        <v>405</v>
      </c>
      <c r="B5" s="224" t="s">
        <v>362</v>
      </c>
      <c r="C5" s="224" t="s">
        <v>404</v>
      </c>
      <c r="D5" s="101" t="s">
        <v>403</v>
      </c>
      <c r="E5" s="101" t="s">
        <v>390</v>
      </c>
      <c r="F5" s="101" t="s">
        <v>389</v>
      </c>
      <c r="G5" s="101" t="s">
        <v>402</v>
      </c>
      <c r="H5" s="238" t="s">
        <v>531</v>
      </c>
    </row>
    <row r="6" spans="1:8" ht="19.5" customHeight="1">
      <c r="A6" s="71">
        <v>1</v>
      </c>
      <c r="B6" s="71">
        <v>2</v>
      </c>
      <c r="C6" s="71">
        <v>3</v>
      </c>
      <c r="D6" s="71">
        <v>4</v>
      </c>
      <c r="E6" s="71">
        <v>5</v>
      </c>
      <c r="F6" s="71">
        <v>6</v>
      </c>
      <c r="G6" s="71">
        <v>7</v>
      </c>
      <c r="H6" s="73"/>
    </row>
    <row r="7" spans="1:8" ht="19.5" customHeight="1" hidden="1">
      <c r="A7" s="71"/>
      <c r="B7" s="39" t="s">
        <v>486</v>
      </c>
      <c r="C7" s="71"/>
      <c r="D7" s="71"/>
      <c r="E7" s="71"/>
      <c r="F7" s="71"/>
      <c r="G7" s="71"/>
      <c r="H7" s="73"/>
    </row>
    <row r="8" spans="1:8" ht="27.75" customHeight="1" hidden="1">
      <c r="A8" s="71"/>
      <c r="B8" s="43" t="s">
        <v>487</v>
      </c>
      <c r="C8" s="38">
        <v>22502</v>
      </c>
      <c r="D8" s="71"/>
      <c r="E8" s="71"/>
      <c r="F8" s="71"/>
      <c r="G8" s="71">
        <v>0</v>
      </c>
      <c r="H8" s="73"/>
    </row>
    <row r="9" spans="1:8" ht="27.75" customHeight="1" hidden="1">
      <c r="A9" s="71"/>
      <c r="B9" s="125" t="s">
        <v>503</v>
      </c>
      <c r="C9" s="38"/>
      <c r="D9" s="71"/>
      <c r="E9" s="71"/>
      <c r="F9" s="71"/>
      <c r="G9" s="71"/>
      <c r="H9" s="73"/>
    </row>
    <row r="10" spans="1:8" ht="27.75" customHeight="1" hidden="1">
      <c r="A10" s="71"/>
      <c r="B10" s="43" t="s">
        <v>504</v>
      </c>
      <c r="C10" s="38">
        <v>22502</v>
      </c>
      <c r="D10" s="71"/>
      <c r="E10" s="71"/>
      <c r="F10" s="71"/>
      <c r="G10" s="71">
        <f>19109+76651</f>
        <v>95760</v>
      </c>
      <c r="H10" s="73"/>
    </row>
    <row r="11" spans="1:8" ht="19.5" customHeight="1" hidden="1">
      <c r="A11" s="71"/>
      <c r="B11" s="109" t="s">
        <v>323</v>
      </c>
      <c r="C11" s="69">
        <v>22502</v>
      </c>
      <c r="D11" s="71"/>
      <c r="E11" s="71"/>
      <c r="F11" s="71"/>
      <c r="G11" s="68">
        <f>G8+G10</f>
        <v>95760</v>
      </c>
      <c r="H11" s="73"/>
    </row>
    <row r="12" spans="1:8" ht="19.5" customHeight="1">
      <c r="A12" s="71"/>
      <c r="B12" s="143" t="s">
        <v>465</v>
      </c>
      <c r="C12" s="174"/>
      <c r="D12" s="174"/>
      <c r="E12" s="174"/>
      <c r="F12" s="174"/>
      <c r="G12" s="291"/>
      <c r="H12" s="292"/>
    </row>
    <row r="13" spans="1:8" ht="19.5" customHeight="1">
      <c r="A13" s="71"/>
      <c r="B13" s="85" t="s">
        <v>485</v>
      </c>
      <c r="C13" s="38">
        <v>22599</v>
      </c>
      <c r="D13" s="71"/>
      <c r="E13" s="71"/>
      <c r="F13" s="71"/>
      <c r="G13" s="35">
        <v>25000</v>
      </c>
      <c r="H13" s="293"/>
    </row>
    <row r="14" spans="1:8" ht="19.5" customHeight="1">
      <c r="A14" s="71"/>
      <c r="B14" s="109" t="s">
        <v>323</v>
      </c>
      <c r="C14" s="69">
        <v>22599</v>
      </c>
      <c r="D14" s="71"/>
      <c r="E14" s="71"/>
      <c r="F14" s="71"/>
      <c r="G14" s="294">
        <f>G13</f>
        <v>25000</v>
      </c>
      <c r="H14" s="293"/>
    </row>
    <row r="15" spans="1:8" ht="19.5" customHeight="1">
      <c r="A15" s="38"/>
      <c r="B15" s="143" t="s">
        <v>467</v>
      </c>
      <c r="C15" s="176"/>
      <c r="D15" s="174"/>
      <c r="E15" s="179"/>
      <c r="F15" s="180"/>
      <c r="G15" s="295"/>
      <c r="H15" s="292"/>
    </row>
    <row r="16" spans="1:8" ht="14.25">
      <c r="A16" s="38"/>
      <c r="B16" s="56" t="s">
        <v>401</v>
      </c>
      <c r="C16" s="241">
        <v>22501</v>
      </c>
      <c r="D16" s="71">
        <v>1</v>
      </c>
      <c r="E16" s="81">
        <v>6</v>
      </c>
      <c r="F16" s="70">
        <f>G16/E16</f>
        <v>8333.333333333334</v>
      </c>
      <c r="G16" s="296">
        <v>50000</v>
      </c>
      <c r="H16" s="293"/>
    </row>
    <row r="17" spans="1:8" ht="14.25" hidden="1">
      <c r="A17" s="79"/>
      <c r="B17" s="56"/>
      <c r="C17" s="43"/>
      <c r="D17" s="71"/>
      <c r="E17" s="80"/>
      <c r="F17" s="70"/>
      <c r="G17" s="296"/>
      <c r="H17" s="293"/>
    </row>
    <row r="18" spans="1:19" ht="19.5" customHeight="1">
      <c r="A18" s="79"/>
      <c r="B18" s="181" t="s">
        <v>400</v>
      </c>
      <c r="C18" s="356">
        <v>22501</v>
      </c>
      <c r="D18" s="174"/>
      <c r="E18" s="174"/>
      <c r="F18" s="180"/>
      <c r="G18" s="297">
        <f>G16</f>
        <v>50000</v>
      </c>
      <c r="H18" s="292"/>
      <c r="M18" s="615"/>
      <c r="N18" s="615"/>
      <c r="O18" s="615"/>
      <c r="P18" s="615"/>
      <c r="Q18" s="615"/>
      <c r="R18" s="615"/>
      <c r="S18" s="615"/>
    </row>
    <row r="19" spans="1:19" ht="19.5" customHeight="1">
      <c r="A19" s="79"/>
      <c r="B19" s="143" t="s">
        <v>467</v>
      </c>
      <c r="C19" s="356"/>
      <c r="D19" s="174"/>
      <c r="E19" s="174"/>
      <c r="F19" s="180"/>
      <c r="G19" s="297"/>
      <c r="H19" s="292"/>
      <c r="M19" s="374"/>
      <c r="N19" s="374"/>
      <c r="O19" s="374"/>
      <c r="P19" s="374"/>
      <c r="Q19" s="374"/>
      <c r="R19" s="374"/>
      <c r="S19" s="374"/>
    </row>
    <row r="20" spans="1:19" ht="19.5" customHeight="1">
      <c r="A20" s="79"/>
      <c r="B20" s="386" t="s">
        <v>594</v>
      </c>
      <c r="C20" s="387">
        <v>22502</v>
      </c>
      <c r="D20" s="108"/>
      <c r="E20" s="108"/>
      <c r="F20" s="76"/>
      <c r="G20" s="385"/>
      <c r="H20" s="300">
        <v>50000</v>
      </c>
      <c r="M20" s="374"/>
      <c r="N20" s="374"/>
      <c r="O20" s="374"/>
      <c r="P20" s="374"/>
      <c r="Q20" s="374"/>
      <c r="R20" s="374"/>
      <c r="S20" s="374"/>
    </row>
    <row r="21" spans="1:19" ht="19.5" customHeight="1">
      <c r="A21" s="79"/>
      <c r="B21" s="383" t="s">
        <v>323</v>
      </c>
      <c r="C21" s="384">
        <v>22502</v>
      </c>
      <c r="D21" s="108"/>
      <c r="E21" s="108"/>
      <c r="F21" s="76"/>
      <c r="G21" s="385"/>
      <c r="H21" s="300"/>
      <c r="M21" s="374"/>
      <c r="N21" s="374"/>
      <c r="O21" s="374"/>
      <c r="P21" s="374"/>
      <c r="Q21" s="374"/>
      <c r="R21" s="374"/>
      <c r="S21" s="374"/>
    </row>
    <row r="22" spans="1:19" ht="14.25">
      <c r="A22" s="79"/>
      <c r="B22" s="56" t="s">
        <v>399</v>
      </c>
      <c r="C22" s="241">
        <v>22503</v>
      </c>
      <c r="D22" s="71">
        <v>1</v>
      </c>
      <c r="E22" s="71"/>
      <c r="F22" s="70"/>
      <c r="G22" s="296">
        <v>24000</v>
      </c>
      <c r="H22" s="293"/>
      <c r="M22" s="78"/>
      <c r="N22" s="78"/>
      <c r="O22" s="78"/>
      <c r="P22" s="78"/>
      <c r="Q22" s="78"/>
      <c r="R22" s="78"/>
      <c r="S22" s="78"/>
    </row>
    <row r="23" spans="1:19" ht="19.5" customHeight="1" hidden="1">
      <c r="A23" s="38"/>
      <c r="B23" s="56"/>
      <c r="C23" s="43"/>
      <c r="D23" s="71"/>
      <c r="E23" s="71"/>
      <c r="F23" s="70"/>
      <c r="G23" s="296"/>
      <c r="H23" s="293"/>
      <c r="M23" s="78"/>
      <c r="N23" s="78"/>
      <c r="O23" s="78"/>
      <c r="P23" s="78"/>
      <c r="Q23" s="78"/>
      <c r="R23" s="78"/>
      <c r="S23" s="78"/>
    </row>
    <row r="24" spans="1:19" ht="17.25" customHeight="1" hidden="1">
      <c r="A24" s="69"/>
      <c r="B24" s="69"/>
      <c r="C24" s="69"/>
      <c r="D24" s="68"/>
      <c r="E24" s="68"/>
      <c r="F24" s="32"/>
      <c r="G24" s="298"/>
      <c r="H24" s="293"/>
      <c r="M24" s="78"/>
      <c r="N24" s="78"/>
      <c r="O24" s="78"/>
      <c r="P24" s="78"/>
      <c r="Q24" s="78"/>
      <c r="R24" s="78"/>
      <c r="S24" s="78"/>
    </row>
    <row r="25" spans="1:8" ht="14.25">
      <c r="A25" s="69"/>
      <c r="B25" s="182" t="s">
        <v>323</v>
      </c>
      <c r="C25" s="357">
        <v>22503</v>
      </c>
      <c r="D25" s="174"/>
      <c r="E25" s="174"/>
      <c r="F25" s="180"/>
      <c r="G25" s="297">
        <f>G22</f>
        <v>24000</v>
      </c>
      <c r="H25" s="292"/>
    </row>
    <row r="26" spans="1:8" ht="35.25" customHeight="1">
      <c r="A26" s="69"/>
      <c r="B26" s="56" t="s">
        <v>585</v>
      </c>
      <c r="C26" s="241">
        <v>22504</v>
      </c>
      <c r="D26" s="71"/>
      <c r="E26" s="71"/>
      <c r="F26" s="70"/>
      <c r="G26" s="296">
        <v>90000</v>
      </c>
      <c r="H26" s="293"/>
    </row>
    <row r="27" spans="1:8" ht="19.5" customHeight="1">
      <c r="A27" s="69"/>
      <c r="B27" s="182" t="s">
        <v>323</v>
      </c>
      <c r="C27" s="357">
        <f>C26</f>
        <v>22504</v>
      </c>
      <c r="D27" s="174"/>
      <c r="E27" s="174"/>
      <c r="F27" s="180"/>
      <c r="G27" s="297">
        <f>G26</f>
        <v>90000</v>
      </c>
      <c r="H27" s="292"/>
    </row>
    <row r="28" spans="1:20" ht="42" customHeight="1">
      <c r="A28" s="69"/>
      <c r="B28" s="77" t="s">
        <v>586</v>
      </c>
      <c r="C28" s="358">
        <v>22506</v>
      </c>
      <c r="D28" s="108"/>
      <c r="E28" s="108"/>
      <c r="F28" s="76"/>
      <c r="G28" s="299">
        <v>18000</v>
      </c>
      <c r="H28" s="300"/>
      <c r="L28" s="375"/>
      <c r="M28" s="375"/>
      <c r="N28" s="375"/>
      <c r="O28" s="375"/>
      <c r="P28" s="375"/>
      <c r="Q28" s="375"/>
      <c r="R28" s="375"/>
      <c r="S28" s="375"/>
      <c r="T28" s="375"/>
    </row>
    <row r="29" spans="1:20" ht="19.5" customHeight="1">
      <c r="A29" s="69"/>
      <c r="B29" s="182" t="s">
        <v>323</v>
      </c>
      <c r="C29" s="357">
        <f>C28</f>
        <v>22506</v>
      </c>
      <c r="D29" s="174"/>
      <c r="E29" s="174"/>
      <c r="F29" s="180"/>
      <c r="G29" s="297">
        <f>G28</f>
        <v>18000</v>
      </c>
      <c r="H29" s="292"/>
      <c r="L29" s="375"/>
      <c r="M29" s="375"/>
      <c r="N29" s="375"/>
      <c r="O29" s="375"/>
      <c r="P29" s="375"/>
      <c r="Q29" s="375"/>
      <c r="R29" s="375"/>
      <c r="S29" s="375"/>
      <c r="T29" s="375"/>
    </row>
    <row r="30" spans="1:20" ht="55.5" customHeight="1">
      <c r="A30" s="69"/>
      <c r="B30" s="77" t="s">
        <v>587</v>
      </c>
      <c r="C30" s="358">
        <v>22509</v>
      </c>
      <c r="D30" s="108"/>
      <c r="E30" s="108"/>
      <c r="F30" s="76"/>
      <c r="G30" s="299">
        <v>11000</v>
      </c>
      <c r="H30" s="300"/>
      <c r="L30" s="375"/>
      <c r="M30" s="375"/>
      <c r="N30" s="375"/>
      <c r="O30" s="375"/>
      <c r="P30" s="375"/>
      <c r="Q30" s="375"/>
      <c r="R30" s="375"/>
      <c r="S30" s="375"/>
      <c r="T30" s="375"/>
    </row>
    <row r="31" spans="1:20" ht="19.5" customHeight="1">
      <c r="A31" s="69"/>
      <c r="B31" s="182" t="s">
        <v>323</v>
      </c>
      <c r="C31" s="357">
        <f>C30</f>
        <v>22509</v>
      </c>
      <c r="D31" s="174"/>
      <c r="E31" s="174"/>
      <c r="F31" s="180"/>
      <c r="G31" s="297">
        <f>G30</f>
        <v>11000</v>
      </c>
      <c r="H31" s="292"/>
      <c r="L31" s="376"/>
      <c r="M31" s="377"/>
      <c r="N31" s="378"/>
      <c r="O31" s="379"/>
      <c r="P31" s="380"/>
      <c r="Q31" s="381"/>
      <c r="R31" s="382"/>
      <c r="S31" s="375"/>
      <c r="T31" s="375"/>
    </row>
    <row r="32" spans="1:20" ht="36" customHeight="1">
      <c r="A32" s="69"/>
      <c r="B32" s="56" t="s">
        <v>475</v>
      </c>
      <c r="C32" s="241"/>
      <c r="D32" s="108">
        <v>0</v>
      </c>
      <c r="E32" s="108">
        <v>0</v>
      </c>
      <c r="F32" s="76">
        <v>0</v>
      </c>
      <c r="G32" s="299">
        <v>18500</v>
      </c>
      <c r="H32" s="293"/>
      <c r="L32" s="375"/>
      <c r="M32" s="375"/>
      <c r="N32" s="375"/>
      <c r="O32" s="375"/>
      <c r="P32" s="375"/>
      <c r="Q32" s="375"/>
      <c r="R32" s="375"/>
      <c r="S32" s="375"/>
      <c r="T32" s="375"/>
    </row>
    <row r="33" spans="1:20" ht="19.5" customHeight="1">
      <c r="A33" s="69"/>
      <c r="B33" s="77" t="s">
        <v>476</v>
      </c>
      <c r="C33" s="241"/>
      <c r="D33" s="108">
        <v>1</v>
      </c>
      <c r="E33" s="108">
        <v>1</v>
      </c>
      <c r="F33" s="76">
        <v>6000</v>
      </c>
      <c r="G33" s="299">
        <v>9500</v>
      </c>
      <c r="H33" s="293"/>
      <c r="L33" s="375"/>
      <c r="M33" s="375"/>
      <c r="N33" s="375"/>
      <c r="O33" s="375"/>
      <c r="P33" s="375"/>
      <c r="Q33" s="375"/>
      <c r="R33" s="375"/>
      <c r="S33" s="375"/>
      <c r="T33" s="375"/>
    </row>
    <row r="34" spans="1:20" ht="14.25">
      <c r="A34" s="69"/>
      <c r="B34" s="56" t="s">
        <v>477</v>
      </c>
      <c r="C34" s="241"/>
      <c r="D34" s="108">
        <v>1</v>
      </c>
      <c r="E34" s="108">
        <v>1</v>
      </c>
      <c r="F34" s="76">
        <f>G34</f>
        <v>66500</v>
      </c>
      <c r="G34" s="299">
        <v>66500</v>
      </c>
      <c r="H34" s="293">
        <v>40496.65</v>
      </c>
      <c r="L34" s="375"/>
      <c r="M34" s="375"/>
      <c r="N34" s="375"/>
      <c r="O34" s="375"/>
      <c r="P34" s="375"/>
      <c r="Q34" s="375"/>
      <c r="R34" s="375"/>
      <c r="S34" s="375"/>
      <c r="T34" s="375"/>
    </row>
    <row r="35" spans="1:20" ht="23.25" customHeight="1">
      <c r="A35" s="69"/>
      <c r="B35" s="56" t="s">
        <v>396</v>
      </c>
      <c r="C35" s="241"/>
      <c r="D35" s="71">
        <v>1</v>
      </c>
      <c r="E35" s="71">
        <v>1</v>
      </c>
      <c r="F35" s="70"/>
      <c r="G35" s="296">
        <v>21500</v>
      </c>
      <c r="H35" s="293"/>
      <c r="L35" s="375"/>
      <c r="M35" s="375"/>
      <c r="N35" s="375"/>
      <c r="O35" s="375"/>
      <c r="P35" s="375"/>
      <c r="Q35" s="375"/>
      <c r="R35" s="375"/>
      <c r="S35" s="375"/>
      <c r="T35" s="375"/>
    </row>
    <row r="36" spans="1:8" ht="14.25">
      <c r="A36" s="38"/>
      <c r="B36" s="182" t="s">
        <v>323</v>
      </c>
      <c r="C36" s="357">
        <v>22599</v>
      </c>
      <c r="D36" s="174"/>
      <c r="E36" s="174"/>
      <c r="F36" s="180"/>
      <c r="G36" s="297">
        <f>G32+G33+G34+G35</f>
        <v>116000</v>
      </c>
      <c r="H36" s="301">
        <f>H20+H34</f>
        <v>90496.65</v>
      </c>
    </row>
    <row r="37" spans="1:8" ht="14.25" hidden="1">
      <c r="A37" s="38"/>
      <c r="B37" s="143"/>
      <c r="C37" s="359"/>
      <c r="D37" s="174"/>
      <c r="E37" s="174"/>
      <c r="F37" s="180"/>
      <c r="G37" s="297"/>
      <c r="H37" s="292"/>
    </row>
    <row r="38" spans="1:8" ht="14.25" hidden="1">
      <c r="A38" s="29"/>
      <c r="B38" s="184"/>
      <c r="C38" s="165"/>
      <c r="D38" s="172"/>
      <c r="E38" s="174"/>
      <c r="F38" s="180"/>
      <c r="G38" s="297"/>
      <c r="H38" s="292"/>
    </row>
    <row r="39" spans="1:8" ht="14.25" hidden="1">
      <c r="A39" s="73"/>
      <c r="B39" s="181"/>
      <c r="C39" s="165"/>
      <c r="D39" s="172"/>
      <c r="E39" s="174"/>
      <c r="F39" s="180"/>
      <c r="G39" s="297"/>
      <c r="H39" s="292"/>
    </row>
    <row r="40" spans="1:8" ht="24.75" customHeight="1">
      <c r="A40" s="73"/>
      <c r="B40" s="186" t="s">
        <v>570</v>
      </c>
      <c r="C40" s="360"/>
      <c r="D40" s="172"/>
      <c r="E40" s="172"/>
      <c r="F40" s="172"/>
      <c r="G40" s="309"/>
      <c r="H40" s="309"/>
    </row>
    <row r="41" spans="1:8" ht="14.25">
      <c r="A41" s="73"/>
      <c r="B41" s="167" t="s">
        <v>592</v>
      </c>
      <c r="C41" s="330">
        <v>22502</v>
      </c>
      <c r="D41" s="310">
        <v>1</v>
      </c>
      <c r="E41" s="311">
        <v>1</v>
      </c>
      <c r="F41" s="310">
        <v>1</v>
      </c>
      <c r="G41" s="314">
        <f>4085975-1765975</f>
        <v>2320000</v>
      </c>
      <c r="H41" s="307"/>
    </row>
    <row r="42" spans="1:8" ht="14.25">
      <c r="A42" s="178"/>
      <c r="B42" s="306" t="s">
        <v>323</v>
      </c>
      <c r="C42" s="331">
        <v>22502</v>
      </c>
      <c r="D42" s="312"/>
      <c r="E42" s="313"/>
      <c r="F42" s="312"/>
      <c r="G42" s="315">
        <f>G41</f>
        <v>2320000</v>
      </c>
      <c r="H42" s="308"/>
    </row>
    <row r="43" spans="1:8" ht="14.25" hidden="1">
      <c r="A43" s="73"/>
      <c r="B43" s="143" t="s">
        <v>546</v>
      </c>
      <c r="C43" s="332"/>
      <c r="D43" s="172"/>
      <c r="E43" s="172"/>
      <c r="F43" s="172"/>
      <c r="G43" s="292"/>
      <c r="H43" s="292"/>
    </row>
    <row r="44" spans="1:8" ht="21.75" customHeight="1" hidden="1">
      <c r="A44" s="73"/>
      <c r="B44" s="304" t="s">
        <v>577</v>
      </c>
      <c r="C44" s="361">
        <v>22502</v>
      </c>
      <c r="D44" s="276"/>
      <c r="E44" s="276"/>
      <c r="F44" s="276"/>
      <c r="G44" s="300">
        <v>23113</v>
      </c>
      <c r="H44" s="300"/>
    </row>
    <row r="45" spans="1:8" ht="24.75" customHeight="1" hidden="1">
      <c r="A45" s="73"/>
      <c r="B45" s="304" t="s">
        <v>578</v>
      </c>
      <c r="C45" s="361">
        <v>22502</v>
      </c>
      <c r="D45" s="276"/>
      <c r="E45" s="276"/>
      <c r="F45" s="276"/>
      <c r="G45" s="300">
        <v>71512</v>
      </c>
      <c r="H45" s="300"/>
    </row>
    <row r="46" spans="1:8" ht="23.25" customHeight="1" hidden="1">
      <c r="A46" s="73"/>
      <c r="B46" s="305" t="s">
        <v>508</v>
      </c>
      <c r="C46" s="361">
        <v>22502</v>
      </c>
      <c r="D46" s="276"/>
      <c r="E46" s="276"/>
      <c r="F46" s="276"/>
      <c r="G46" s="300">
        <v>399638</v>
      </c>
      <c r="H46" s="300"/>
    </row>
    <row r="47" spans="1:8" ht="15" hidden="1">
      <c r="A47" s="73"/>
      <c r="B47" s="178" t="s">
        <v>323</v>
      </c>
      <c r="C47" s="362">
        <v>22502</v>
      </c>
      <c r="D47" s="172"/>
      <c r="E47" s="172"/>
      <c r="F47" s="172"/>
      <c r="G47" s="301">
        <f>G46+G44+G45</f>
        <v>494263</v>
      </c>
      <c r="H47" s="292"/>
    </row>
    <row r="48" spans="1:8" ht="15" hidden="1">
      <c r="A48" s="73"/>
      <c r="B48" s="186" t="s">
        <v>570</v>
      </c>
      <c r="C48" s="362"/>
      <c r="D48" s="172"/>
      <c r="E48" s="172"/>
      <c r="F48" s="172"/>
      <c r="G48" s="301"/>
      <c r="H48" s="292"/>
    </row>
    <row r="49" spans="1:8" ht="24" customHeight="1" hidden="1">
      <c r="A49" s="73"/>
      <c r="B49" s="277" t="s">
        <v>571</v>
      </c>
      <c r="C49" s="363">
        <v>22502</v>
      </c>
      <c r="D49" s="276"/>
      <c r="E49" s="276"/>
      <c r="F49" s="276"/>
      <c r="G49" s="302">
        <v>251661</v>
      </c>
      <c r="H49" s="300"/>
    </row>
    <row r="50" spans="1:8" ht="15" hidden="1">
      <c r="A50" s="73"/>
      <c r="B50" s="178" t="s">
        <v>323</v>
      </c>
      <c r="C50" s="362">
        <v>22502</v>
      </c>
      <c r="D50" s="172"/>
      <c r="E50" s="172"/>
      <c r="F50" s="172"/>
      <c r="G50" s="301">
        <f>G49</f>
        <v>251661</v>
      </c>
      <c r="H50" s="292"/>
    </row>
    <row r="51" spans="1:8" ht="15" hidden="1">
      <c r="A51" s="73"/>
      <c r="B51" s="186" t="s">
        <v>572</v>
      </c>
      <c r="C51" s="362"/>
      <c r="D51" s="172"/>
      <c r="E51" s="172"/>
      <c r="F51" s="172"/>
      <c r="G51" s="301"/>
      <c r="H51" s="292"/>
    </row>
    <row r="52" spans="1:8" ht="28.5" hidden="1">
      <c r="A52" s="73"/>
      <c r="B52" s="280" t="s">
        <v>573</v>
      </c>
      <c r="C52" s="281" t="s">
        <v>552</v>
      </c>
      <c r="D52" s="276"/>
      <c r="E52" s="276"/>
      <c r="F52" s="276"/>
      <c r="G52" s="303">
        <v>2000000</v>
      </c>
      <c r="H52" s="300"/>
    </row>
    <row r="53" spans="1:8" ht="15" hidden="1">
      <c r="A53" s="73"/>
      <c r="B53" s="278" t="s">
        <v>323</v>
      </c>
      <c r="C53" s="282" t="str">
        <f>C52</f>
        <v>71090-22</v>
      </c>
      <c r="D53" s="276"/>
      <c r="E53" s="276"/>
      <c r="F53" s="276"/>
      <c r="G53" s="302">
        <f>G52</f>
        <v>2000000</v>
      </c>
      <c r="H53" s="300"/>
    </row>
    <row r="54" spans="1:8" ht="15" hidden="1">
      <c r="A54" s="73"/>
      <c r="B54" s="186" t="s">
        <v>574</v>
      </c>
      <c r="C54" s="283"/>
      <c r="D54" s="172"/>
      <c r="E54" s="172"/>
      <c r="F54" s="172"/>
      <c r="G54" s="301"/>
      <c r="H54" s="292"/>
    </row>
    <row r="55" spans="1:8" ht="28.5" hidden="1">
      <c r="A55" s="73"/>
      <c r="B55" s="280" t="s">
        <v>573</v>
      </c>
      <c r="C55" s="281">
        <v>22502</v>
      </c>
      <c r="D55" s="276"/>
      <c r="E55" s="276"/>
      <c r="F55" s="276"/>
      <c r="G55" s="303">
        <v>690600</v>
      </c>
      <c r="H55" s="300"/>
    </row>
    <row r="56" spans="1:8" ht="15" hidden="1">
      <c r="A56" s="73"/>
      <c r="B56" s="279" t="s">
        <v>323</v>
      </c>
      <c r="C56" s="282">
        <v>22502</v>
      </c>
      <c r="D56" s="276"/>
      <c r="E56" s="276"/>
      <c r="F56" s="276"/>
      <c r="G56" s="302">
        <f>G55</f>
        <v>690600</v>
      </c>
      <c r="H56" s="300"/>
    </row>
    <row r="57" spans="1:8" ht="15" hidden="1">
      <c r="A57" s="73"/>
      <c r="B57" s="284" t="s">
        <v>575</v>
      </c>
      <c r="C57" s="283"/>
      <c r="D57" s="172"/>
      <c r="E57" s="172"/>
      <c r="F57" s="172"/>
      <c r="G57" s="301"/>
      <c r="H57" s="292"/>
    </row>
    <row r="58" spans="1:8" ht="28.5" hidden="1">
      <c r="A58" s="73"/>
      <c r="B58" s="280" t="s">
        <v>573</v>
      </c>
      <c r="C58" s="281">
        <v>22502</v>
      </c>
      <c r="D58" s="276"/>
      <c r="E58" s="276"/>
      <c r="F58" s="276"/>
      <c r="G58" s="303">
        <v>309400</v>
      </c>
      <c r="H58" s="300"/>
    </row>
    <row r="59" spans="1:8" ht="15" hidden="1">
      <c r="A59" s="73"/>
      <c r="B59" s="279" t="s">
        <v>323</v>
      </c>
      <c r="C59" s="282">
        <v>22502</v>
      </c>
      <c r="D59" s="276"/>
      <c r="E59" s="276"/>
      <c r="F59" s="276"/>
      <c r="G59" s="302">
        <f>G58</f>
        <v>309400</v>
      </c>
      <c r="H59" s="300"/>
    </row>
    <row r="60" spans="1:8" ht="21.75" customHeight="1" hidden="1">
      <c r="A60" s="73"/>
      <c r="B60" s="178" t="s">
        <v>323</v>
      </c>
      <c r="C60" s="364">
        <v>22500</v>
      </c>
      <c r="D60" s="172"/>
      <c r="E60" s="172"/>
      <c r="F60" s="172"/>
      <c r="G60" s="301">
        <f>G14+G18+G25+G27+G29+G31+G36</f>
        <v>334000</v>
      </c>
      <c r="H60" s="301">
        <f>SUM(H12:H36)</f>
        <v>180993.3</v>
      </c>
    </row>
    <row r="61" ht="15" thickBot="1"/>
    <row r="62" spans="1:7" ht="15" thickBot="1">
      <c r="A62" s="611" t="s">
        <v>553</v>
      </c>
      <c r="B62" s="612"/>
      <c r="C62" s="612"/>
      <c r="D62" s="612"/>
      <c r="E62" s="612"/>
      <c r="F62" s="612"/>
      <c r="G62" s="613"/>
    </row>
    <row r="63" spans="1:7" ht="54.75">
      <c r="A63" s="101" t="s">
        <v>405</v>
      </c>
      <c r="B63" s="224" t="s">
        <v>362</v>
      </c>
      <c r="C63" s="224" t="s">
        <v>404</v>
      </c>
      <c r="D63" s="101" t="s">
        <v>403</v>
      </c>
      <c r="E63" s="101" t="s">
        <v>390</v>
      </c>
      <c r="F63" s="101" t="s">
        <v>389</v>
      </c>
      <c r="G63" s="101" t="s">
        <v>402</v>
      </c>
    </row>
    <row r="64" spans="1:7" ht="14.25">
      <c r="A64" s="71">
        <v>1</v>
      </c>
      <c r="B64" s="71">
        <v>2</v>
      </c>
      <c r="C64" s="71">
        <v>3</v>
      </c>
      <c r="D64" s="71">
        <v>4</v>
      </c>
      <c r="E64" s="71">
        <v>5</v>
      </c>
      <c r="F64" s="71">
        <v>6</v>
      </c>
      <c r="G64" s="71">
        <v>7</v>
      </c>
    </row>
    <row r="65" spans="1:7" ht="14.25">
      <c r="A65" s="71"/>
      <c r="B65" s="143" t="s">
        <v>465</v>
      </c>
      <c r="C65" s="174"/>
      <c r="D65" s="174"/>
      <c r="E65" s="174"/>
      <c r="F65" s="174"/>
      <c r="G65" s="174"/>
    </row>
    <row r="66" spans="1:7" ht="14.25">
      <c r="A66" s="71"/>
      <c r="B66" s="85" t="s">
        <v>485</v>
      </c>
      <c r="C66" s="38">
        <v>22599</v>
      </c>
      <c r="D66" s="71"/>
      <c r="E66" s="71"/>
      <c r="F66" s="71"/>
      <c r="G66" s="84">
        <v>25000</v>
      </c>
    </row>
    <row r="67" spans="1:7" ht="14.25">
      <c r="A67" s="71"/>
      <c r="B67" s="109" t="s">
        <v>323</v>
      </c>
      <c r="C67" s="69">
        <v>22599</v>
      </c>
      <c r="D67" s="71"/>
      <c r="E67" s="71"/>
      <c r="F67" s="71"/>
      <c r="G67" s="83">
        <f>G66</f>
        <v>25000</v>
      </c>
    </row>
    <row r="68" spans="1:7" ht="14.25">
      <c r="A68" s="38"/>
      <c r="B68" s="143" t="s">
        <v>467</v>
      </c>
      <c r="C68" s="176"/>
      <c r="D68" s="174"/>
      <c r="E68" s="179"/>
      <c r="F68" s="180"/>
      <c r="G68" s="180"/>
    </row>
    <row r="69" spans="1:7" ht="14.25">
      <c r="A69" s="38"/>
      <c r="B69" s="56" t="s">
        <v>401</v>
      </c>
      <c r="C69" s="74">
        <v>22501</v>
      </c>
      <c r="D69" s="71">
        <v>1</v>
      </c>
      <c r="E69" s="81">
        <v>6</v>
      </c>
      <c r="F69" s="70">
        <f>G69/E69</f>
        <v>2500</v>
      </c>
      <c r="G69" s="70">
        <v>15000</v>
      </c>
    </row>
    <row r="70" spans="1:7" ht="14.25">
      <c r="A70" s="79"/>
      <c r="B70" s="181" t="s">
        <v>400</v>
      </c>
      <c r="C70" s="181">
        <v>22501</v>
      </c>
      <c r="D70" s="174"/>
      <c r="E70" s="174"/>
      <c r="F70" s="180"/>
      <c r="G70" s="177">
        <f>G69</f>
        <v>15000</v>
      </c>
    </row>
    <row r="71" spans="1:7" ht="14.25">
      <c r="A71" s="79"/>
      <c r="B71" s="56" t="s">
        <v>399</v>
      </c>
      <c r="C71" s="74">
        <v>22503</v>
      </c>
      <c r="D71" s="71">
        <v>1</v>
      </c>
      <c r="E71" s="71"/>
      <c r="F71" s="70"/>
      <c r="G71" s="70">
        <v>20522</v>
      </c>
    </row>
    <row r="72" spans="1:7" ht="14.25">
      <c r="A72" s="69"/>
      <c r="B72" s="182" t="s">
        <v>323</v>
      </c>
      <c r="C72" s="183">
        <v>22503</v>
      </c>
      <c r="D72" s="174"/>
      <c r="E72" s="174"/>
      <c r="F72" s="180"/>
      <c r="G72" s="177">
        <f>G71</f>
        <v>20522</v>
      </c>
    </row>
    <row r="73" spans="1:7" ht="27">
      <c r="A73" s="69"/>
      <c r="B73" s="56" t="s">
        <v>398</v>
      </c>
      <c r="C73" s="74">
        <v>22599</v>
      </c>
      <c r="D73" s="108">
        <v>1</v>
      </c>
      <c r="E73" s="108">
        <v>12</v>
      </c>
      <c r="F73" s="76">
        <f>G73/E73</f>
        <v>1500</v>
      </c>
      <c r="G73" s="76">
        <v>18000</v>
      </c>
    </row>
    <row r="74" spans="1:7" ht="27">
      <c r="A74" s="69"/>
      <c r="B74" s="56" t="s">
        <v>475</v>
      </c>
      <c r="C74" s="74">
        <v>22599</v>
      </c>
      <c r="D74" s="108">
        <v>2</v>
      </c>
      <c r="E74" s="108">
        <v>24</v>
      </c>
      <c r="F74" s="76">
        <f>1833.33+916.67</f>
        <v>2750</v>
      </c>
      <c r="G74" s="76">
        <v>33000</v>
      </c>
    </row>
    <row r="75" spans="1:7" ht="14.25">
      <c r="A75" s="69"/>
      <c r="B75" s="77" t="s">
        <v>476</v>
      </c>
      <c r="C75" s="74">
        <v>22599</v>
      </c>
      <c r="D75" s="108">
        <v>1</v>
      </c>
      <c r="E75" s="108">
        <v>1</v>
      </c>
      <c r="F75" s="76">
        <v>6000</v>
      </c>
      <c r="G75" s="76">
        <f>F75</f>
        <v>6000</v>
      </c>
    </row>
    <row r="76" spans="1:7" ht="18" customHeight="1">
      <c r="A76" s="69"/>
      <c r="B76" s="56" t="s">
        <v>397</v>
      </c>
      <c r="C76" s="74">
        <v>22599</v>
      </c>
      <c r="D76" s="108">
        <v>1</v>
      </c>
      <c r="E76" s="108">
        <v>12</v>
      </c>
      <c r="F76" s="76">
        <f>G76/E76</f>
        <v>4000</v>
      </c>
      <c r="G76" s="76">
        <v>48000</v>
      </c>
    </row>
    <row r="77" spans="1:7" ht="14.25">
      <c r="A77" s="69"/>
      <c r="B77" s="56" t="s">
        <v>477</v>
      </c>
      <c r="C77" s="74">
        <v>22599</v>
      </c>
      <c r="D77" s="108">
        <v>1</v>
      </c>
      <c r="E77" s="108">
        <v>1</v>
      </c>
      <c r="F77" s="76">
        <f>G77</f>
        <v>15873</v>
      </c>
      <c r="G77" s="76">
        <v>15873</v>
      </c>
    </row>
    <row r="78" spans="1:7" ht="14.25" hidden="1">
      <c r="A78" s="69"/>
      <c r="B78" s="56" t="s">
        <v>539</v>
      </c>
      <c r="C78" s="74">
        <v>22599</v>
      </c>
      <c r="D78" s="71">
        <v>1</v>
      </c>
      <c r="E78" s="71">
        <v>1</v>
      </c>
      <c r="F78" s="70"/>
      <c r="G78" s="70"/>
    </row>
    <row r="79" spans="1:7" ht="14.25">
      <c r="A79" s="38"/>
      <c r="B79" s="182" t="s">
        <v>323</v>
      </c>
      <c r="C79" s="183">
        <v>22599</v>
      </c>
      <c r="D79" s="174"/>
      <c r="E79" s="174"/>
      <c r="F79" s="180"/>
      <c r="G79" s="177">
        <f>G73+G74+G75+G76+G77+G78</f>
        <v>120873</v>
      </c>
    </row>
    <row r="80" spans="1:7" ht="14.25">
      <c r="A80" s="73"/>
      <c r="B80" s="178" t="s">
        <v>323</v>
      </c>
      <c r="C80" s="178">
        <v>22500</v>
      </c>
      <c r="D80" s="172"/>
      <c r="E80" s="172"/>
      <c r="F80" s="172"/>
      <c r="G80" s="185">
        <f>G67+G70+G72+G79</f>
        <v>181395</v>
      </c>
    </row>
    <row r="81" ht="15" thickBot="1"/>
    <row r="82" spans="1:7" ht="15" thickBot="1">
      <c r="A82" s="611" t="s">
        <v>584</v>
      </c>
      <c r="B82" s="612"/>
      <c r="C82" s="612"/>
      <c r="D82" s="612"/>
      <c r="E82" s="612"/>
      <c r="F82" s="612"/>
      <c r="G82" s="613"/>
    </row>
    <row r="83" spans="1:7" ht="54.75">
      <c r="A83" s="101" t="s">
        <v>405</v>
      </c>
      <c r="B83" s="224" t="s">
        <v>362</v>
      </c>
      <c r="C83" s="224" t="s">
        <v>404</v>
      </c>
      <c r="D83" s="101" t="s">
        <v>403</v>
      </c>
      <c r="E83" s="101" t="s">
        <v>390</v>
      </c>
      <c r="F83" s="101" t="s">
        <v>389</v>
      </c>
      <c r="G83" s="101" t="s">
        <v>402</v>
      </c>
    </row>
    <row r="84" spans="1:7" ht="14.25">
      <c r="A84" s="71">
        <v>1</v>
      </c>
      <c r="B84" s="71">
        <v>2</v>
      </c>
      <c r="C84" s="71">
        <v>3</v>
      </c>
      <c r="D84" s="71">
        <v>4</v>
      </c>
      <c r="E84" s="71">
        <v>5</v>
      </c>
      <c r="F84" s="71">
        <v>6</v>
      </c>
      <c r="G84" s="71">
        <v>7</v>
      </c>
    </row>
    <row r="85" spans="1:7" ht="14.25">
      <c r="A85" s="71"/>
      <c r="B85" s="143" t="s">
        <v>465</v>
      </c>
      <c r="C85" s="174"/>
      <c r="D85" s="174"/>
      <c r="E85" s="174"/>
      <c r="F85" s="174"/>
      <c r="G85" s="174"/>
    </row>
    <row r="86" spans="1:7" ht="14.25">
      <c r="A86" s="71"/>
      <c r="B86" s="85" t="s">
        <v>485</v>
      </c>
      <c r="C86" s="38">
        <v>22599</v>
      </c>
      <c r="D86" s="71"/>
      <c r="E86" s="71"/>
      <c r="F86" s="71"/>
      <c r="G86" s="84">
        <v>25000</v>
      </c>
    </row>
    <row r="87" spans="1:7" ht="14.25">
      <c r="A87" s="71"/>
      <c r="B87" s="109" t="s">
        <v>323</v>
      </c>
      <c r="C87" s="69">
        <v>22599</v>
      </c>
      <c r="D87" s="71"/>
      <c r="E87" s="71"/>
      <c r="F87" s="71"/>
      <c r="G87" s="83">
        <f>G86</f>
        <v>25000</v>
      </c>
    </row>
    <row r="88" spans="1:7" ht="14.25">
      <c r="A88" s="38"/>
      <c r="B88" s="143" t="s">
        <v>467</v>
      </c>
      <c r="C88" s="176"/>
      <c r="D88" s="174"/>
      <c r="E88" s="179"/>
      <c r="F88" s="180"/>
      <c r="G88" s="180"/>
    </row>
    <row r="89" spans="1:7" ht="14.25">
      <c r="A89" s="38"/>
      <c r="B89" s="56" t="s">
        <v>401</v>
      </c>
      <c r="C89" s="74">
        <v>22501</v>
      </c>
      <c r="D89" s="71">
        <v>1</v>
      </c>
      <c r="E89" s="81">
        <v>6</v>
      </c>
      <c r="F89" s="70">
        <f>G89/E89</f>
        <v>2500</v>
      </c>
      <c r="G89" s="70">
        <v>15000</v>
      </c>
    </row>
    <row r="90" spans="1:7" ht="14.25">
      <c r="A90" s="79"/>
      <c r="B90" s="181" t="s">
        <v>400</v>
      </c>
      <c r="C90" s="181">
        <v>22501</v>
      </c>
      <c r="D90" s="174"/>
      <c r="E90" s="174"/>
      <c r="F90" s="180"/>
      <c r="G90" s="177">
        <f>G89</f>
        <v>15000</v>
      </c>
    </row>
    <row r="91" spans="1:7" ht="14.25">
      <c r="A91" s="79"/>
      <c r="B91" s="56" t="s">
        <v>399</v>
      </c>
      <c r="C91" s="74">
        <v>22503</v>
      </c>
      <c r="D91" s="71">
        <v>1</v>
      </c>
      <c r="E91" s="71"/>
      <c r="F91" s="70"/>
      <c r="G91" s="70">
        <v>20522</v>
      </c>
    </row>
    <row r="92" spans="1:7" ht="14.25">
      <c r="A92" s="69"/>
      <c r="B92" s="182" t="s">
        <v>323</v>
      </c>
      <c r="C92" s="183">
        <v>22503</v>
      </c>
      <c r="D92" s="174"/>
      <c r="E92" s="174"/>
      <c r="F92" s="180"/>
      <c r="G92" s="177">
        <f>G91</f>
        <v>20522</v>
      </c>
    </row>
    <row r="93" spans="1:7" ht="27">
      <c r="A93" s="69"/>
      <c r="B93" s="56" t="s">
        <v>398</v>
      </c>
      <c r="C93" s="74">
        <v>22599</v>
      </c>
      <c r="D93" s="108">
        <v>1</v>
      </c>
      <c r="E93" s="108">
        <v>12</v>
      </c>
      <c r="F93" s="76">
        <f>G93/E93</f>
        <v>1500</v>
      </c>
      <c r="G93" s="76">
        <v>18000</v>
      </c>
    </row>
    <row r="94" spans="1:7" ht="27">
      <c r="A94" s="69"/>
      <c r="B94" s="56" t="s">
        <v>475</v>
      </c>
      <c r="C94" s="74">
        <v>22599</v>
      </c>
      <c r="D94" s="108">
        <v>2</v>
      </c>
      <c r="E94" s="108">
        <v>24</v>
      </c>
      <c r="F94" s="76">
        <f>1833.33+916.67</f>
        <v>2750</v>
      </c>
      <c r="G94" s="76">
        <v>33000</v>
      </c>
    </row>
    <row r="95" spans="1:7" ht="14.25">
      <c r="A95" s="69"/>
      <c r="B95" s="77" t="s">
        <v>476</v>
      </c>
      <c r="C95" s="74">
        <v>22599</v>
      </c>
      <c r="D95" s="108">
        <v>1</v>
      </c>
      <c r="E95" s="108">
        <v>1</v>
      </c>
      <c r="F95" s="76">
        <v>6000</v>
      </c>
      <c r="G95" s="76">
        <f>F95</f>
        <v>6000</v>
      </c>
    </row>
    <row r="96" spans="1:7" ht="14.25">
      <c r="A96" s="69"/>
      <c r="B96" s="56" t="s">
        <v>397</v>
      </c>
      <c r="C96" s="74">
        <v>22599</v>
      </c>
      <c r="D96" s="108">
        <v>1</v>
      </c>
      <c r="E96" s="108">
        <v>12</v>
      </c>
      <c r="F96" s="76">
        <f>G96/E96</f>
        <v>4000</v>
      </c>
      <c r="G96" s="76">
        <v>48000</v>
      </c>
    </row>
    <row r="97" spans="1:7" ht="14.25" hidden="1">
      <c r="A97" s="69"/>
      <c r="B97" s="56" t="s">
        <v>477</v>
      </c>
      <c r="C97" s="74">
        <v>22599</v>
      </c>
      <c r="D97" s="108">
        <v>1</v>
      </c>
      <c r="E97" s="108">
        <v>1</v>
      </c>
      <c r="F97" s="76">
        <f>G97</f>
        <v>0</v>
      </c>
      <c r="G97" s="76"/>
    </row>
    <row r="98" spans="1:7" ht="14.25">
      <c r="A98" s="69"/>
      <c r="B98" s="56" t="s">
        <v>539</v>
      </c>
      <c r="C98" s="74">
        <v>22599</v>
      </c>
      <c r="D98" s="71">
        <v>1</v>
      </c>
      <c r="E98" s="71">
        <v>1</v>
      </c>
      <c r="F98" s="70"/>
      <c r="G98" s="70">
        <v>15873.01</v>
      </c>
    </row>
    <row r="99" spans="1:7" ht="14.25">
      <c r="A99" s="38"/>
      <c r="B99" s="182" t="s">
        <v>323</v>
      </c>
      <c r="C99" s="183">
        <v>22599</v>
      </c>
      <c r="D99" s="174"/>
      <c r="E99" s="174"/>
      <c r="F99" s="180"/>
      <c r="G99" s="177">
        <f>G93+G94+G95+G96+G97+G98</f>
        <v>120873.01</v>
      </c>
    </row>
    <row r="100" spans="1:7" ht="14.25">
      <c r="A100" s="73"/>
      <c r="B100" s="178" t="s">
        <v>323</v>
      </c>
      <c r="C100" s="178">
        <v>22500</v>
      </c>
      <c r="D100" s="172"/>
      <c r="E100" s="172"/>
      <c r="F100" s="172"/>
      <c r="G100" s="185">
        <f>G87+G90+G92+G99</f>
        <v>181395.01</v>
      </c>
    </row>
  </sheetData>
  <sheetProtection/>
  <mergeCells count="5">
    <mergeCell ref="A2:G2"/>
    <mergeCell ref="M18:S18"/>
    <mergeCell ref="A62:G62"/>
    <mergeCell ref="A82:G82"/>
    <mergeCell ref="A4:H4"/>
  </mergeCells>
  <printOptions/>
  <pageMargins left="0.7874015748031497" right="0.3937007874015748" top="0.3937007874015748" bottom="0.3937007874015748" header="0.31496062992125984" footer="0.31496062992125984"/>
  <pageSetup horizontalDpi="600" verticalDpi="600" orientation="portrait" paperSize="9" scale="45" r:id="rId1"/>
  <colBreaks count="1" manualBreakCount="1">
    <brk id="8" max="65535" man="1"/>
  </colBreaks>
</worksheet>
</file>

<file path=xl/worksheets/sheet11.xml><?xml version="1.0" encoding="utf-8"?>
<worksheet xmlns="http://schemas.openxmlformats.org/spreadsheetml/2006/main" xmlns:r="http://schemas.openxmlformats.org/officeDocument/2006/relationships">
  <sheetPr>
    <tabColor rgb="FF92D050"/>
  </sheetPr>
  <dimension ref="A2:G110"/>
  <sheetViews>
    <sheetView view="pageBreakPreview" zoomScale="90" zoomScaleSheetLayoutView="90" zoomScalePageLayoutView="0" workbookViewId="0" topLeftCell="A13">
      <selection activeCell="F55" sqref="F55"/>
    </sheetView>
  </sheetViews>
  <sheetFormatPr defaultColWidth="22.50390625" defaultRowHeight="12.75"/>
  <cols>
    <col min="1" max="1" width="5.625" style="47" customWidth="1"/>
    <col min="2" max="2" width="58.625" style="47" customWidth="1"/>
    <col min="3" max="3" width="11.50390625" style="47" bestFit="1" customWidth="1"/>
    <col min="4" max="4" width="13.875" style="47" bestFit="1" customWidth="1"/>
    <col min="5" max="5" width="22.50390625" style="47" customWidth="1"/>
    <col min="6" max="6" width="15.50390625" style="47" customWidth="1"/>
    <col min="7" max="16384" width="22.50390625" style="47" customWidth="1"/>
  </cols>
  <sheetData>
    <row r="2" spans="1:7" ht="14.25">
      <c r="A2" s="609" t="s">
        <v>414</v>
      </c>
      <c r="B2" s="609"/>
      <c r="C2" s="609"/>
      <c r="D2" s="609"/>
      <c r="E2" s="609"/>
      <c r="F2" s="90"/>
      <c r="G2" s="90"/>
    </row>
    <row r="3" spans="1:7" ht="15" thickBot="1">
      <c r="A3" s="234"/>
      <c r="B3" s="234"/>
      <c r="C3" s="234"/>
      <c r="D3" s="234"/>
      <c r="E3" s="234"/>
      <c r="F3" s="90"/>
      <c r="G3" s="90"/>
    </row>
    <row r="4" spans="1:6" ht="15" thickBot="1">
      <c r="A4" s="611" t="s">
        <v>538</v>
      </c>
      <c r="B4" s="612"/>
      <c r="C4" s="612"/>
      <c r="D4" s="612"/>
      <c r="E4" s="612"/>
      <c r="F4" s="613"/>
    </row>
    <row r="5" spans="1:6" ht="28.5">
      <c r="A5" s="101" t="s">
        <v>413</v>
      </c>
      <c r="B5" s="101" t="s">
        <v>362</v>
      </c>
      <c r="C5" s="101" t="s">
        <v>404</v>
      </c>
      <c r="D5" s="101" t="s">
        <v>412</v>
      </c>
      <c r="E5" s="101" t="s">
        <v>411</v>
      </c>
      <c r="F5" s="242" t="s">
        <v>531</v>
      </c>
    </row>
    <row r="6" spans="1:6" ht="19.5" customHeight="1">
      <c r="A6" s="71">
        <v>1</v>
      </c>
      <c r="B6" s="71">
        <v>2</v>
      </c>
      <c r="C6" s="71">
        <v>3</v>
      </c>
      <c r="D6" s="71">
        <v>4</v>
      </c>
      <c r="E6" s="71">
        <v>5</v>
      </c>
      <c r="F6" s="73"/>
    </row>
    <row r="7" spans="1:6" ht="19.5" customHeight="1">
      <c r="A7" s="71"/>
      <c r="B7" s="143" t="s">
        <v>465</v>
      </c>
      <c r="C7" s="174"/>
      <c r="D7" s="174"/>
      <c r="E7" s="174"/>
      <c r="F7" s="73"/>
    </row>
    <row r="8" spans="1:6" ht="19.5" customHeight="1">
      <c r="A8" s="71"/>
      <c r="B8" s="89" t="s">
        <v>410</v>
      </c>
      <c r="C8" s="79">
        <v>22605</v>
      </c>
      <c r="D8" s="71">
        <v>1</v>
      </c>
      <c r="E8" s="88">
        <v>28200</v>
      </c>
      <c r="F8" s="73"/>
    </row>
    <row r="9" spans="1:6" ht="19.5" customHeight="1">
      <c r="A9" s="71"/>
      <c r="B9" s="58" t="s">
        <v>323</v>
      </c>
      <c r="C9" s="87">
        <v>22605</v>
      </c>
      <c r="D9" s="71"/>
      <c r="E9" s="86">
        <f>E8</f>
        <v>28200</v>
      </c>
      <c r="F9" s="73"/>
    </row>
    <row r="10" spans="1:6" ht="19.5" customHeight="1">
      <c r="A10" s="71"/>
      <c r="B10" s="56" t="s">
        <v>478</v>
      </c>
      <c r="C10" s="40">
        <v>22699</v>
      </c>
      <c r="D10" s="71">
        <v>1</v>
      </c>
      <c r="E10" s="88">
        <v>18000</v>
      </c>
      <c r="F10" s="73"/>
    </row>
    <row r="11" spans="1:6" ht="19.5" customHeight="1">
      <c r="A11" s="71"/>
      <c r="B11" s="58" t="s">
        <v>323</v>
      </c>
      <c r="C11" s="87">
        <v>22699</v>
      </c>
      <c r="D11" s="71"/>
      <c r="E11" s="86">
        <f>E10</f>
        <v>18000</v>
      </c>
      <c r="F11" s="73"/>
    </row>
    <row r="12" spans="1:6" ht="19.5" customHeight="1">
      <c r="A12" s="71"/>
      <c r="B12" s="85" t="s">
        <v>409</v>
      </c>
      <c r="C12" s="40">
        <v>22601</v>
      </c>
      <c r="D12" s="71"/>
      <c r="E12" s="88">
        <v>90500</v>
      </c>
      <c r="F12" s="73"/>
    </row>
    <row r="13" spans="1:6" ht="19.5" customHeight="1">
      <c r="A13" s="71"/>
      <c r="B13" s="58" t="s">
        <v>323</v>
      </c>
      <c r="C13" s="87">
        <v>22601</v>
      </c>
      <c r="D13" s="71"/>
      <c r="E13" s="86">
        <f>E12</f>
        <v>90500</v>
      </c>
      <c r="F13" s="73"/>
    </row>
    <row r="14" spans="1:6" ht="19.5" customHeight="1">
      <c r="A14" s="71"/>
      <c r="B14" s="143" t="s">
        <v>467</v>
      </c>
      <c r="C14" s="174"/>
      <c r="D14" s="174"/>
      <c r="E14" s="174"/>
      <c r="F14" s="73"/>
    </row>
    <row r="15" spans="1:6" ht="19.5" customHeight="1">
      <c r="A15" s="71"/>
      <c r="B15" s="85" t="s">
        <v>409</v>
      </c>
      <c r="C15" s="38">
        <v>22601</v>
      </c>
      <c r="D15" s="71"/>
      <c r="E15" s="84">
        <v>143000</v>
      </c>
      <c r="F15" s="73">
        <v>100000</v>
      </c>
    </row>
    <row r="16" spans="1:6" ht="14.25">
      <c r="A16" s="71"/>
      <c r="B16" s="32" t="s">
        <v>323</v>
      </c>
      <c r="C16" s="32">
        <v>22601</v>
      </c>
      <c r="D16" s="71"/>
      <c r="E16" s="83">
        <f>E15</f>
        <v>143000</v>
      </c>
      <c r="F16" s="73"/>
    </row>
    <row r="17" spans="1:6" ht="14.25">
      <c r="A17" s="71"/>
      <c r="B17" s="82" t="s">
        <v>408</v>
      </c>
      <c r="C17" s="38">
        <v>22603</v>
      </c>
      <c r="D17" s="71">
        <v>2</v>
      </c>
      <c r="E17" s="70">
        <v>89000</v>
      </c>
      <c r="F17" s="73">
        <v>26082.36</v>
      </c>
    </row>
    <row r="18" spans="1:6" ht="14.25" hidden="1">
      <c r="A18" s="71"/>
      <c r="B18" s="56"/>
      <c r="C18" s="74"/>
      <c r="D18" s="80"/>
      <c r="E18" s="29"/>
      <c r="F18" s="73"/>
    </row>
    <row r="19" spans="1:6" ht="14.25">
      <c r="A19" s="71"/>
      <c r="B19" s="32" t="s">
        <v>400</v>
      </c>
      <c r="C19" s="69">
        <v>22603</v>
      </c>
      <c r="D19" s="71"/>
      <c r="E19" s="67">
        <f>E17</f>
        <v>89000</v>
      </c>
      <c r="F19" s="73"/>
    </row>
    <row r="20" spans="1:6" ht="14.25">
      <c r="A20" s="71"/>
      <c r="B20" s="143" t="s">
        <v>467</v>
      </c>
      <c r="C20" s="174"/>
      <c r="D20" s="174"/>
      <c r="E20" s="174"/>
      <c r="F20" s="73"/>
    </row>
    <row r="21" spans="1:6" ht="14.25" hidden="1">
      <c r="A21" s="72"/>
      <c r="B21" s="29"/>
      <c r="C21" s="29"/>
      <c r="D21" s="71"/>
      <c r="E21" s="29"/>
      <c r="F21" s="73"/>
    </row>
    <row r="22" spans="1:6" ht="14.25">
      <c r="A22" s="72"/>
      <c r="B22" s="89" t="s">
        <v>410</v>
      </c>
      <c r="C22" s="74">
        <v>22605</v>
      </c>
      <c r="D22" s="71"/>
      <c r="E22" s="29"/>
      <c r="F22" s="73">
        <v>1805.02</v>
      </c>
    </row>
    <row r="23" spans="1:6" ht="14.25">
      <c r="A23" s="71"/>
      <c r="B23" s="58" t="s">
        <v>323</v>
      </c>
      <c r="C23" s="75">
        <v>22605</v>
      </c>
      <c r="D23" s="71"/>
      <c r="E23" s="29"/>
      <c r="F23" s="73"/>
    </row>
    <row r="24" spans="1:6" ht="14.25">
      <c r="A24" s="71"/>
      <c r="B24" s="56" t="s">
        <v>482</v>
      </c>
      <c r="C24" s="74">
        <v>22604</v>
      </c>
      <c r="D24" s="71"/>
      <c r="E24" s="29">
        <v>0</v>
      </c>
      <c r="F24" s="73"/>
    </row>
    <row r="25" spans="1:6" ht="14.25">
      <c r="A25" s="71"/>
      <c r="B25" s="58" t="s">
        <v>323</v>
      </c>
      <c r="C25" s="75">
        <v>22604</v>
      </c>
      <c r="D25" s="71"/>
      <c r="E25" s="32">
        <f>E24</f>
        <v>0</v>
      </c>
      <c r="F25" s="73"/>
    </row>
    <row r="26" spans="1:6" ht="14.25">
      <c r="A26" s="71"/>
      <c r="B26" s="56" t="s">
        <v>483</v>
      </c>
      <c r="C26" s="74">
        <v>22605</v>
      </c>
      <c r="D26" s="71"/>
      <c r="E26" s="29">
        <v>0</v>
      </c>
      <c r="F26" s="73"/>
    </row>
    <row r="27" spans="1:6" ht="14.25">
      <c r="A27" s="71"/>
      <c r="B27" s="58" t="s">
        <v>323</v>
      </c>
      <c r="C27" s="75">
        <v>22605</v>
      </c>
      <c r="D27" s="71"/>
      <c r="E27" s="32">
        <f>E26</f>
        <v>0</v>
      </c>
      <c r="F27" s="73"/>
    </row>
    <row r="28" spans="1:6" ht="14.25">
      <c r="A28" s="71"/>
      <c r="B28" s="56" t="s">
        <v>479</v>
      </c>
      <c r="C28" s="74">
        <v>22699</v>
      </c>
      <c r="D28" s="71">
        <v>1</v>
      </c>
      <c r="E28" s="70">
        <v>24000</v>
      </c>
      <c r="F28" s="73"/>
    </row>
    <row r="29" spans="1:6" ht="14.25">
      <c r="A29" s="71"/>
      <c r="B29" s="56" t="s">
        <v>480</v>
      </c>
      <c r="C29" s="74">
        <v>22699</v>
      </c>
      <c r="D29" s="71">
        <v>1</v>
      </c>
      <c r="E29" s="70">
        <v>19750</v>
      </c>
      <c r="F29" s="73"/>
    </row>
    <row r="30" spans="1:6" ht="14.25">
      <c r="A30" s="71"/>
      <c r="B30" s="56" t="s">
        <v>481</v>
      </c>
      <c r="C30" s="74">
        <v>22699</v>
      </c>
      <c r="D30" s="71">
        <v>1</v>
      </c>
      <c r="E30" s="70">
        <v>8000</v>
      </c>
      <c r="F30" s="73">
        <v>20000</v>
      </c>
    </row>
    <row r="31" spans="1:6" ht="14.25">
      <c r="A31" s="71"/>
      <c r="B31" s="56" t="s">
        <v>407</v>
      </c>
      <c r="C31" s="74">
        <v>22699</v>
      </c>
      <c r="D31" s="71"/>
      <c r="E31" s="70">
        <v>23250</v>
      </c>
      <c r="F31" s="73"/>
    </row>
    <row r="32" spans="1:6" ht="14.25">
      <c r="A32" s="71"/>
      <c r="B32" s="58" t="s">
        <v>323</v>
      </c>
      <c r="C32" s="75">
        <v>22699</v>
      </c>
      <c r="D32" s="71"/>
      <c r="E32" s="67">
        <f>E28+E29+E30+E31</f>
        <v>75000</v>
      </c>
      <c r="F32" s="73"/>
    </row>
    <row r="33" spans="1:6" ht="14.25">
      <c r="A33" s="32"/>
      <c r="B33" s="32" t="s">
        <v>323</v>
      </c>
      <c r="C33" s="32">
        <v>22600</v>
      </c>
      <c r="D33" s="68" t="s">
        <v>47</v>
      </c>
      <c r="E33" s="67">
        <f>E9+E11+E19+E25+E27+E32+E16</f>
        <v>353200</v>
      </c>
      <c r="F33" s="73"/>
    </row>
    <row r="34" spans="1:6" ht="14.25" hidden="1">
      <c r="A34" s="71"/>
      <c r="B34" s="68" t="s">
        <v>357</v>
      </c>
      <c r="C34" s="71"/>
      <c r="D34" s="71"/>
      <c r="E34" s="71"/>
      <c r="F34" s="73"/>
    </row>
    <row r="35" spans="1:6" ht="14.25" hidden="1">
      <c r="A35" s="71"/>
      <c r="B35" s="71"/>
      <c r="C35" s="71"/>
      <c r="D35" s="71"/>
      <c r="E35" s="71"/>
      <c r="F35" s="73"/>
    </row>
    <row r="36" spans="1:6" ht="14.25" hidden="1">
      <c r="A36" s="71"/>
      <c r="B36" s="29"/>
      <c r="C36" s="29"/>
      <c r="D36" s="71"/>
      <c r="E36" s="29"/>
      <c r="F36" s="73"/>
    </row>
    <row r="37" spans="1:6" ht="14.25" hidden="1">
      <c r="A37" s="71"/>
      <c r="B37" s="56"/>
      <c r="C37" s="56"/>
      <c r="D37" s="80"/>
      <c r="E37" s="70"/>
      <c r="F37" s="73"/>
    </row>
    <row r="38" spans="1:6" ht="14.25" hidden="1">
      <c r="A38" s="71"/>
      <c r="B38" s="29" t="s">
        <v>400</v>
      </c>
      <c r="C38" s="29">
        <v>22603</v>
      </c>
      <c r="D38" s="71"/>
      <c r="E38" s="29"/>
      <c r="F38" s="73"/>
    </row>
    <row r="39" spans="1:6" ht="14.25" hidden="1">
      <c r="A39" s="71"/>
      <c r="B39" s="29"/>
      <c r="C39" s="29"/>
      <c r="D39" s="71"/>
      <c r="E39" s="29"/>
      <c r="F39" s="73"/>
    </row>
    <row r="40" spans="1:6" ht="14.25" hidden="1">
      <c r="A40" s="71"/>
      <c r="B40" s="29"/>
      <c r="C40" s="29"/>
      <c r="D40" s="71"/>
      <c r="E40" s="29"/>
      <c r="F40" s="73"/>
    </row>
    <row r="41" spans="1:6" ht="14.25" hidden="1">
      <c r="A41" s="71"/>
      <c r="B41" s="56"/>
      <c r="C41" s="56"/>
      <c r="D41" s="71"/>
      <c r="E41" s="29"/>
      <c r="F41" s="73"/>
    </row>
    <row r="42" spans="1:6" ht="14.25" hidden="1">
      <c r="A42" s="72"/>
      <c r="B42" s="56" t="s">
        <v>323</v>
      </c>
      <c r="C42" s="74">
        <v>22605</v>
      </c>
      <c r="D42" s="71"/>
      <c r="E42" s="29"/>
      <c r="F42" s="73"/>
    </row>
    <row r="43" spans="1:6" ht="14.25" hidden="1">
      <c r="A43" s="72"/>
      <c r="B43" s="56"/>
      <c r="C43" s="56"/>
      <c r="D43" s="71"/>
      <c r="E43" s="29"/>
      <c r="F43" s="73"/>
    </row>
    <row r="44" spans="1:6" ht="14.25" hidden="1">
      <c r="A44" s="71"/>
      <c r="B44" s="56"/>
      <c r="C44" s="56"/>
      <c r="D44" s="71"/>
      <c r="E44" s="29"/>
      <c r="F44" s="73"/>
    </row>
    <row r="45" spans="1:6" ht="14.25" hidden="1">
      <c r="A45" s="71"/>
      <c r="B45" s="56"/>
      <c r="C45" s="56"/>
      <c r="D45" s="71"/>
      <c r="E45" s="29"/>
      <c r="F45" s="73"/>
    </row>
    <row r="46" spans="1:6" ht="14.25" hidden="1">
      <c r="A46" s="71"/>
      <c r="B46" s="56" t="s">
        <v>323</v>
      </c>
      <c r="C46" s="74">
        <v>22699</v>
      </c>
      <c r="D46" s="71"/>
      <c r="E46" s="29"/>
      <c r="F46" s="73"/>
    </row>
    <row r="47" spans="1:6" ht="14.25" hidden="1">
      <c r="A47" s="32"/>
      <c r="B47" s="32" t="s">
        <v>323</v>
      </c>
      <c r="C47" s="32">
        <v>22600</v>
      </c>
      <c r="D47" s="68" t="s">
        <v>47</v>
      </c>
      <c r="E47" s="32"/>
      <c r="F47" s="73"/>
    </row>
    <row r="48" spans="1:6" ht="14.25">
      <c r="A48" s="73"/>
      <c r="B48" s="186" t="s">
        <v>530</v>
      </c>
      <c r="C48" s="172"/>
      <c r="D48" s="172"/>
      <c r="E48" s="172"/>
      <c r="F48" s="73"/>
    </row>
    <row r="49" spans="1:6" ht="28.5">
      <c r="A49" s="73"/>
      <c r="B49" s="167" t="s">
        <v>532</v>
      </c>
      <c r="C49" s="73">
        <v>22603</v>
      </c>
      <c r="D49" s="73"/>
      <c r="E49" s="128">
        <v>850000</v>
      </c>
      <c r="F49" s="73"/>
    </row>
    <row r="50" spans="1:6" ht="14.25">
      <c r="A50" s="73"/>
      <c r="B50" s="126" t="s">
        <v>323</v>
      </c>
      <c r="C50" s="73"/>
      <c r="D50" s="73"/>
      <c r="E50" s="127">
        <f>E49</f>
        <v>850000</v>
      </c>
      <c r="F50" s="73"/>
    </row>
    <row r="51" spans="1:6" ht="14.25">
      <c r="A51" s="73"/>
      <c r="B51" s="186" t="s">
        <v>533</v>
      </c>
      <c r="C51" s="172"/>
      <c r="D51" s="172"/>
      <c r="E51" s="172"/>
      <c r="F51" s="73"/>
    </row>
    <row r="52" spans="1:6" ht="14.25">
      <c r="A52" s="73"/>
      <c r="B52" s="167" t="s">
        <v>409</v>
      </c>
      <c r="C52" s="73">
        <v>22601</v>
      </c>
      <c r="D52" s="73"/>
      <c r="E52" s="128">
        <v>220000</v>
      </c>
      <c r="F52" s="73"/>
    </row>
    <row r="53" spans="1:6" ht="15" thickBot="1">
      <c r="A53" s="203"/>
      <c r="B53" s="204" t="s">
        <v>323</v>
      </c>
      <c r="C53" s="203"/>
      <c r="D53" s="203"/>
      <c r="E53" s="205">
        <f>E52</f>
        <v>220000</v>
      </c>
      <c r="F53" s="204"/>
    </row>
    <row r="54" spans="1:6" ht="15" thickBot="1">
      <c r="A54" s="206"/>
      <c r="B54" s="207" t="s">
        <v>501</v>
      </c>
      <c r="C54" s="208"/>
      <c r="D54" s="208"/>
      <c r="E54" s="209">
        <f>E9+E11+E16+E19+E32+E50+E53</f>
        <v>1423200</v>
      </c>
      <c r="F54" s="210">
        <f>SUM(F8:F53)</f>
        <v>147887.38</v>
      </c>
    </row>
    <row r="55" ht="15" thickBot="1"/>
    <row r="56" spans="1:5" ht="15" thickBot="1">
      <c r="A56" s="611" t="s">
        <v>553</v>
      </c>
      <c r="B56" s="612"/>
      <c r="C56" s="612"/>
      <c r="D56" s="612"/>
      <c r="E56" s="613"/>
    </row>
    <row r="57" spans="1:5" ht="27">
      <c r="A57" s="101" t="s">
        <v>413</v>
      </c>
      <c r="B57" s="101" t="s">
        <v>362</v>
      </c>
      <c r="C57" s="101" t="s">
        <v>404</v>
      </c>
      <c r="D57" s="101" t="s">
        <v>412</v>
      </c>
      <c r="E57" s="101" t="s">
        <v>411</v>
      </c>
    </row>
    <row r="58" spans="1:5" ht="14.25">
      <c r="A58" s="71">
        <v>1</v>
      </c>
      <c r="B58" s="71">
        <v>2</v>
      </c>
      <c r="C58" s="71">
        <v>3</v>
      </c>
      <c r="D58" s="71">
        <v>4</v>
      </c>
      <c r="E58" s="71">
        <v>5</v>
      </c>
    </row>
    <row r="59" spans="1:5" ht="14.25">
      <c r="A59" s="71"/>
      <c r="B59" s="143" t="s">
        <v>465</v>
      </c>
      <c r="C59" s="174"/>
      <c r="D59" s="174"/>
      <c r="E59" s="174"/>
    </row>
    <row r="60" spans="1:5" ht="14.25">
      <c r="A60" s="71"/>
      <c r="B60" s="56" t="s">
        <v>478</v>
      </c>
      <c r="C60" s="40">
        <v>22699</v>
      </c>
      <c r="D60" s="71">
        <v>1</v>
      </c>
      <c r="E60" s="88">
        <v>30000</v>
      </c>
    </row>
    <row r="61" spans="1:5" ht="14.25">
      <c r="A61" s="71"/>
      <c r="B61" s="58" t="s">
        <v>323</v>
      </c>
      <c r="C61" s="87">
        <v>22699</v>
      </c>
      <c r="D61" s="71"/>
      <c r="E61" s="86">
        <f>E60</f>
        <v>30000</v>
      </c>
    </row>
    <row r="62" spans="1:5" ht="14.25">
      <c r="A62" s="71"/>
      <c r="B62" s="89" t="s">
        <v>410</v>
      </c>
      <c r="C62" s="40">
        <v>22605</v>
      </c>
      <c r="D62" s="71"/>
      <c r="E62" s="88">
        <v>25000</v>
      </c>
    </row>
    <row r="63" spans="1:5" ht="14.25">
      <c r="A63" s="71"/>
      <c r="B63" s="58" t="s">
        <v>323</v>
      </c>
      <c r="C63" s="87">
        <f>C62</f>
        <v>22605</v>
      </c>
      <c r="D63" s="71"/>
      <c r="E63" s="86">
        <f>E62</f>
        <v>25000</v>
      </c>
    </row>
    <row r="64" spans="1:5" ht="14.25">
      <c r="A64" s="71"/>
      <c r="B64" s="85" t="s">
        <v>409</v>
      </c>
      <c r="C64" s="40">
        <v>22601</v>
      </c>
      <c r="D64" s="71"/>
      <c r="E64" s="88">
        <v>99000</v>
      </c>
    </row>
    <row r="65" spans="1:5" ht="14.25">
      <c r="A65" s="71"/>
      <c r="B65" s="58" t="s">
        <v>323</v>
      </c>
      <c r="C65" s="87">
        <f>C64</f>
        <v>22601</v>
      </c>
      <c r="D65" s="71"/>
      <c r="E65" s="86">
        <f>E64</f>
        <v>99000</v>
      </c>
    </row>
    <row r="66" spans="1:5" ht="14.25">
      <c r="A66" s="71"/>
      <c r="B66" s="143" t="s">
        <v>467</v>
      </c>
      <c r="C66" s="174"/>
      <c r="D66" s="174"/>
      <c r="E66" s="174"/>
    </row>
    <row r="67" spans="1:5" ht="14.25">
      <c r="A67" s="71"/>
      <c r="B67" s="85" t="s">
        <v>409</v>
      </c>
      <c r="C67" s="38">
        <v>22601</v>
      </c>
      <c r="D67" s="71"/>
      <c r="E67" s="84">
        <v>55000</v>
      </c>
    </row>
    <row r="68" spans="1:5" ht="14.25">
      <c r="A68" s="71"/>
      <c r="B68" s="32" t="s">
        <v>323</v>
      </c>
      <c r="C68" s="32">
        <v>22601</v>
      </c>
      <c r="D68" s="71"/>
      <c r="E68" s="83">
        <f>E67</f>
        <v>55000</v>
      </c>
    </row>
    <row r="69" spans="1:5" ht="14.25">
      <c r="A69" s="71"/>
      <c r="B69" s="82" t="s">
        <v>408</v>
      </c>
      <c r="C69" s="38">
        <v>22603</v>
      </c>
      <c r="D69" s="71">
        <v>1</v>
      </c>
      <c r="E69" s="70">
        <v>34800</v>
      </c>
    </row>
    <row r="70" spans="1:5" ht="14.25">
      <c r="A70" s="71"/>
      <c r="B70" s="32" t="s">
        <v>400</v>
      </c>
      <c r="C70" s="69">
        <v>22603</v>
      </c>
      <c r="D70" s="71"/>
      <c r="E70" s="67">
        <f>E69</f>
        <v>34800</v>
      </c>
    </row>
    <row r="71" spans="1:5" ht="14.25">
      <c r="A71" s="71"/>
      <c r="B71" s="29" t="s">
        <v>482</v>
      </c>
      <c r="C71" s="38">
        <v>22604</v>
      </c>
      <c r="D71" s="71"/>
      <c r="E71" s="70">
        <v>7850</v>
      </c>
    </row>
    <row r="72" spans="1:5" ht="14.25">
      <c r="A72" s="71"/>
      <c r="B72" s="32" t="s">
        <v>323</v>
      </c>
      <c r="C72" s="69">
        <v>22604</v>
      </c>
      <c r="D72" s="71"/>
      <c r="E72" s="67">
        <f>E71</f>
        <v>7850</v>
      </c>
    </row>
    <row r="73" spans="1:5" ht="14.25">
      <c r="A73" s="71"/>
      <c r="B73" s="56" t="s">
        <v>479</v>
      </c>
      <c r="C73" s="74">
        <v>22699</v>
      </c>
      <c r="D73" s="71">
        <v>1</v>
      </c>
      <c r="E73" s="70">
        <v>24000</v>
      </c>
    </row>
    <row r="74" spans="1:5" ht="14.25">
      <c r="A74" s="71"/>
      <c r="B74" s="56" t="s">
        <v>480</v>
      </c>
      <c r="C74" s="74">
        <v>22699</v>
      </c>
      <c r="D74" s="71">
        <v>1</v>
      </c>
      <c r="E74" s="70">
        <v>11550</v>
      </c>
    </row>
    <row r="75" spans="1:5" ht="14.25">
      <c r="A75" s="71"/>
      <c r="B75" s="56" t="s">
        <v>481</v>
      </c>
      <c r="C75" s="74">
        <v>22699</v>
      </c>
      <c r="D75" s="71">
        <v>1</v>
      </c>
      <c r="E75" s="70">
        <v>20937</v>
      </c>
    </row>
    <row r="76" spans="1:5" ht="14.25">
      <c r="A76" s="71"/>
      <c r="B76" s="56" t="s">
        <v>407</v>
      </c>
      <c r="C76" s="74">
        <v>22699</v>
      </c>
      <c r="D76" s="71"/>
      <c r="E76" s="70">
        <v>23513</v>
      </c>
    </row>
    <row r="77" spans="1:5" ht="14.25">
      <c r="A77" s="71"/>
      <c r="B77" s="58" t="s">
        <v>323</v>
      </c>
      <c r="C77" s="75">
        <v>22699</v>
      </c>
      <c r="D77" s="71"/>
      <c r="E77" s="67">
        <f>E73+E74+E75+E76</f>
        <v>80000</v>
      </c>
    </row>
    <row r="78" spans="1:5" ht="14.25">
      <c r="A78" s="32"/>
      <c r="B78" s="32" t="s">
        <v>323</v>
      </c>
      <c r="C78" s="32">
        <v>22600</v>
      </c>
      <c r="D78" s="68" t="s">
        <v>47</v>
      </c>
      <c r="E78" s="67">
        <f>E61+E68+E70+E77+E72</f>
        <v>207650</v>
      </c>
    </row>
    <row r="79" spans="1:5" ht="14.25">
      <c r="A79" s="73"/>
      <c r="B79" s="186" t="s">
        <v>533</v>
      </c>
      <c r="C79" s="172"/>
      <c r="D79" s="172"/>
      <c r="E79" s="172"/>
    </row>
    <row r="80" spans="1:5" ht="14.25">
      <c r="A80" s="73"/>
      <c r="B80" s="167" t="s">
        <v>409</v>
      </c>
      <c r="C80" s="73">
        <v>22601</v>
      </c>
      <c r="D80" s="73"/>
      <c r="E80" s="128">
        <v>220000</v>
      </c>
    </row>
    <row r="81" spans="1:5" ht="15" thickBot="1">
      <c r="A81" s="203"/>
      <c r="B81" s="204" t="s">
        <v>323</v>
      </c>
      <c r="C81" s="203"/>
      <c r="D81" s="203"/>
      <c r="E81" s="205">
        <f>E80</f>
        <v>220000</v>
      </c>
    </row>
    <row r="82" spans="1:5" ht="15" thickBot="1">
      <c r="A82" s="206"/>
      <c r="B82" s="207" t="s">
        <v>501</v>
      </c>
      <c r="C82" s="208"/>
      <c r="D82" s="208"/>
      <c r="E82" s="209">
        <f>E78+E81</f>
        <v>427650</v>
      </c>
    </row>
    <row r="83" ht="15" thickBot="1"/>
    <row r="84" spans="1:5" ht="15" thickBot="1">
      <c r="A84" s="611" t="s">
        <v>584</v>
      </c>
      <c r="B84" s="612"/>
      <c r="C84" s="612"/>
      <c r="D84" s="612"/>
      <c r="E84" s="613"/>
    </row>
    <row r="85" spans="1:5" ht="27">
      <c r="A85" s="101" t="s">
        <v>413</v>
      </c>
      <c r="B85" s="101" t="s">
        <v>362</v>
      </c>
      <c r="C85" s="101" t="s">
        <v>404</v>
      </c>
      <c r="D85" s="101" t="s">
        <v>412</v>
      </c>
      <c r="E85" s="101" t="s">
        <v>411</v>
      </c>
    </row>
    <row r="86" spans="1:5" ht="14.25">
      <c r="A86" s="71">
        <v>1</v>
      </c>
      <c r="B86" s="71">
        <v>2</v>
      </c>
      <c r="C86" s="71">
        <v>3</v>
      </c>
      <c r="D86" s="71">
        <v>4</v>
      </c>
      <c r="E86" s="71">
        <v>5</v>
      </c>
    </row>
    <row r="87" spans="1:5" ht="14.25">
      <c r="A87" s="71"/>
      <c r="B87" s="143" t="s">
        <v>465</v>
      </c>
      <c r="C87" s="174"/>
      <c r="D87" s="174"/>
      <c r="E87" s="174"/>
    </row>
    <row r="88" spans="1:5" ht="14.25">
      <c r="A88" s="71"/>
      <c r="B88" s="56" t="s">
        <v>478</v>
      </c>
      <c r="C88" s="40">
        <v>22699</v>
      </c>
      <c r="D88" s="71">
        <v>1</v>
      </c>
      <c r="E88" s="88">
        <v>30000</v>
      </c>
    </row>
    <row r="89" spans="1:5" ht="14.25">
      <c r="A89" s="71"/>
      <c r="B89" s="58" t="s">
        <v>323</v>
      </c>
      <c r="C89" s="87">
        <v>22699</v>
      </c>
      <c r="D89" s="71"/>
      <c r="E89" s="86">
        <f>E88</f>
        <v>30000</v>
      </c>
    </row>
    <row r="90" spans="1:5" ht="14.25">
      <c r="A90" s="71"/>
      <c r="B90" s="89" t="s">
        <v>410</v>
      </c>
      <c r="C90" s="40">
        <v>22605</v>
      </c>
      <c r="D90" s="71"/>
      <c r="E90" s="88">
        <v>25000</v>
      </c>
    </row>
    <row r="91" spans="1:5" ht="14.25">
      <c r="A91" s="71"/>
      <c r="B91" s="58" t="s">
        <v>323</v>
      </c>
      <c r="C91" s="87">
        <f>C90</f>
        <v>22605</v>
      </c>
      <c r="D91" s="71"/>
      <c r="E91" s="86">
        <f>E90</f>
        <v>25000</v>
      </c>
    </row>
    <row r="92" spans="1:5" ht="14.25">
      <c r="A92" s="71"/>
      <c r="B92" s="85" t="s">
        <v>409</v>
      </c>
      <c r="C92" s="40">
        <v>22601</v>
      </c>
      <c r="D92" s="71"/>
      <c r="E92" s="88">
        <v>99000</v>
      </c>
    </row>
    <row r="93" spans="1:5" ht="14.25">
      <c r="A93" s="71"/>
      <c r="B93" s="58" t="s">
        <v>323</v>
      </c>
      <c r="C93" s="87">
        <f>C92</f>
        <v>22601</v>
      </c>
      <c r="D93" s="71"/>
      <c r="E93" s="86">
        <f>E92</f>
        <v>99000</v>
      </c>
    </row>
    <row r="94" spans="1:5" ht="14.25">
      <c r="A94" s="71"/>
      <c r="B94" s="143" t="s">
        <v>467</v>
      </c>
      <c r="C94" s="174"/>
      <c r="D94" s="174"/>
      <c r="E94" s="174"/>
    </row>
    <row r="95" spans="1:5" ht="14.25">
      <c r="A95" s="71"/>
      <c r="B95" s="85" t="s">
        <v>409</v>
      </c>
      <c r="C95" s="38">
        <v>22601</v>
      </c>
      <c r="D95" s="71"/>
      <c r="E95" s="84">
        <v>55000</v>
      </c>
    </row>
    <row r="96" spans="1:5" ht="14.25">
      <c r="A96" s="71"/>
      <c r="B96" s="32" t="s">
        <v>323</v>
      </c>
      <c r="C96" s="32">
        <v>22601</v>
      </c>
      <c r="D96" s="71"/>
      <c r="E96" s="83">
        <f>E95</f>
        <v>55000</v>
      </c>
    </row>
    <row r="97" spans="1:5" ht="14.25">
      <c r="A97" s="71"/>
      <c r="B97" s="82" t="s">
        <v>408</v>
      </c>
      <c r="C97" s="38">
        <v>22603</v>
      </c>
      <c r="D97" s="71">
        <v>1</v>
      </c>
      <c r="E97" s="70">
        <v>34800</v>
      </c>
    </row>
    <row r="98" spans="1:5" ht="14.25">
      <c r="A98" s="71"/>
      <c r="B98" s="32" t="s">
        <v>400</v>
      </c>
      <c r="C98" s="69">
        <v>22603</v>
      </c>
      <c r="D98" s="71"/>
      <c r="E98" s="67">
        <f>E97</f>
        <v>34800</v>
      </c>
    </row>
    <row r="99" spans="1:5" ht="14.25">
      <c r="A99" s="71"/>
      <c r="B99" s="29" t="s">
        <v>482</v>
      </c>
      <c r="C99" s="38">
        <v>22604</v>
      </c>
      <c r="D99" s="71"/>
      <c r="E99" s="70">
        <v>7850</v>
      </c>
    </row>
    <row r="100" spans="1:5" ht="14.25">
      <c r="A100" s="71"/>
      <c r="B100" s="32" t="s">
        <v>323</v>
      </c>
      <c r="C100" s="69">
        <v>22604</v>
      </c>
      <c r="D100" s="71"/>
      <c r="E100" s="67">
        <f>E99</f>
        <v>7850</v>
      </c>
    </row>
    <row r="101" spans="1:5" ht="14.25">
      <c r="A101" s="71"/>
      <c r="B101" s="56" t="s">
        <v>479</v>
      </c>
      <c r="C101" s="74">
        <v>22699</v>
      </c>
      <c r="D101" s="71">
        <v>1</v>
      </c>
      <c r="E101" s="70">
        <v>24000</v>
      </c>
    </row>
    <row r="102" spans="1:5" ht="14.25">
      <c r="A102" s="71"/>
      <c r="B102" s="56" t="s">
        <v>480</v>
      </c>
      <c r="C102" s="74">
        <v>22699</v>
      </c>
      <c r="D102" s="71">
        <v>1</v>
      </c>
      <c r="E102" s="70">
        <v>11550</v>
      </c>
    </row>
    <row r="103" spans="1:5" ht="14.25">
      <c r="A103" s="71"/>
      <c r="B103" s="56" t="s">
        <v>481</v>
      </c>
      <c r="C103" s="74">
        <v>22699</v>
      </c>
      <c r="D103" s="71">
        <v>1</v>
      </c>
      <c r="E103" s="70">
        <v>20937</v>
      </c>
    </row>
    <row r="104" spans="1:5" ht="14.25">
      <c r="A104" s="71"/>
      <c r="B104" s="56" t="s">
        <v>407</v>
      </c>
      <c r="C104" s="74">
        <v>22699</v>
      </c>
      <c r="D104" s="71"/>
      <c r="E104" s="70">
        <v>23513</v>
      </c>
    </row>
    <row r="105" spans="1:5" ht="14.25">
      <c r="A105" s="71"/>
      <c r="B105" s="58" t="s">
        <v>323</v>
      </c>
      <c r="C105" s="75">
        <v>22699</v>
      </c>
      <c r="D105" s="71"/>
      <c r="E105" s="67">
        <f>E101+E102+E103+E104</f>
        <v>80000</v>
      </c>
    </row>
    <row r="106" spans="1:5" ht="14.25">
      <c r="A106" s="32"/>
      <c r="B106" s="32" t="s">
        <v>323</v>
      </c>
      <c r="C106" s="32">
        <v>22600</v>
      </c>
      <c r="D106" s="68" t="s">
        <v>47</v>
      </c>
      <c r="E106" s="67">
        <f>E89+E96+E98+E105+E100</f>
        <v>207650</v>
      </c>
    </row>
    <row r="107" spans="1:5" ht="14.25">
      <c r="A107" s="73"/>
      <c r="B107" s="186" t="s">
        <v>533</v>
      </c>
      <c r="C107" s="172"/>
      <c r="D107" s="172"/>
      <c r="E107" s="172"/>
    </row>
    <row r="108" spans="1:5" ht="14.25">
      <c r="A108" s="73"/>
      <c r="B108" s="167" t="s">
        <v>409</v>
      </c>
      <c r="C108" s="73">
        <v>22601</v>
      </c>
      <c r="D108" s="73"/>
      <c r="E108" s="128">
        <v>220000</v>
      </c>
    </row>
    <row r="109" spans="1:5" ht="15" thickBot="1">
      <c r="A109" s="203"/>
      <c r="B109" s="204" t="s">
        <v>323</v>
      </c>
      <c r="C109" s="203"/>
      <c r="D109" s="203"/>
      <c r="E109" s="205">
        <f>E108</f>
        <v>220000</v>
      </c>
    </row>
    <row r="110" spans="1:5" ht="15" thickBot="1">
      <c r="A110" s="206"/>
      <c r="B110" s="207" t="s">
        <v>501</v>
      </c>
      <c r="C110" s="208"/>
      <c r="D110" s="208"/>
      <c r="E110" s="209">
        <f>E106+E109</f>
        <v>427650</v>
      </c>
    </row>
  </sheetData>
  <sheetProtection/>
  <mergeCells count="4">
    <mergeCell ref="A2:E2"/>
    <mergeCell ref="A56:E56"/>
    <mergeCell ref="A84:E84"/>
    <mergeCell ref="A4:F4"/>
  </mergeCells>
  <printOptions/>
  <pageMargins left="0.7874015748031497" right="0.3937007874015748" top="0.3937007874015748" bottom="0.3937007874015748" header="0.31496062992125984" footer="0.31496062992125984"/>
  <pageSetup horizontalDpi="600" verticalDpi="600" orientation="portrait" paperSize="9" scale="64" r:id="rId1"/>
</worksheet>
</file>

<file path=xl/worksheets/sheet12.xml><?xml version="1.0" encoding="utf-8"?>
<worksheet xmlns="http://schemas.openxmlformats.org/spreadsheetml/2006/main" xmlns:r="http://schemas.openxmlformats.org/officeDocument/2006/relationships">
  <sheetPr>
    <tabColor rgb="FF92D050"/>
  </sheetPr>
  <dimension ref="A2:G111"/>
  <sheetViews>
    <sheetView view="pageBreakPreview" zoomScale="80" zoomScaleSheetLayoutView="80" zoomScalePageLayoutView="0" workbookViewId="0" topLeftCell="A3">
      <selection activeCell="F86" sqref="F86"/>
    </sheetView>
  </sheetViews>
  <sheetFormatPr defaultColWidth="27.125" defaultRowHeight="12.75"/>
  <cols>
    <col min="1" max="1" width="5.625" style="28" customWidth="1"/>
    <col min="2" max="2" width="48.625" style="28" customWidth="1"/>
    <col min="3" max="4" width="11.50390625" style="28" bestFit="1" customWidth="1"/>
    <col min="5" max="5" width="12.50390625" style="28" bestFit="1" customWidth="1"/>
    <col min="6" max="6" width="27.125" style="324" customWidth="1"/>
    <col min="7" max="16384" width="27.125" style="28" customWidth="1"/>
  </cols>
  <sheetData>
    <row r="2" spans="1:7" ht="15" customHeight="1">
      <c r="A2" s="616" t="s">
        <v>438</v>
      </c>
      <c r="B2" s="616"/>
      <c r="C2" s="616"/>
      <c r="D2" s="616"/>
      <c r="E2" s="616"/>
      <c r="F2" s="616"/>
      <c r="G2" s="616"/>
    </row>
    <row r="3" ht="14.25" thickBot="1"/>
    <row r="4" spans="1:6" ht="14.25" thickBot="1">
      <c r="A4" s="605" t="s">
        <v>538</v>
      </c>
      <c r="B4" s="606"/>
      <c r="C4" s="606"/>
      <c r="D4" s="606"/>
      <c r="E4" s="606"/>
      <c r="F4" s="607"/>
    </row>
    <row r="5" spans="1:6" ht="41.25">
      <c r="A5" s="101" t="s">
        <v>346</v>
      </c>
      <c r="B5" s="101" t="s">
        <v>362</v>
      </c>
      <c r="C5" s="101" t="s">
        <v>361</v>
      </c>
      <c r="D5" s="101" t="s">
        <v>439</v>
      </c>
      <c r="E5" s="101" t="s">
        <v>440</v>
      </c>
      <c r="F5" s="320" t="s">
        <v>441</v>
      </c>
    </row>
    <row r="6" spans="1:6" ht="13.5">
      <c r="A6" s="41"/>
      <c r="B6" s="41">
        <v>1</v>
      </c>
      <c r="C6" s="41">
        <v>2</v>
      </c>
      <c r="D6" s="41">
        <v>3</v>
      </c>
      <c r="E6" s="41">
        <v>4</v>
      </c>
      <c r="F6" s="321">
        <v>5</v>
      </c>
    </row>
    <row r="7" spans="1:6" ht="13.5" hidden="1">
      <c r="A7" s="41"/>
      <c r="B7" s="39" t="s">
        <v>334</v>
      </c>
      <c r="C7" s="41"/>
      <c r="D7" s="41"/>
      <c r="E7" s="41"/>
      <c r="F7" s="321"/>
    </row>
    <row r="8" spans="1:6" ht="19.5" customHeight="1" hidden="1">
      <c r="A8" s="41"/>
      <c r="B8" s="95" t="s">
        <v>442</v>
      </c>
      <c r="C8" s="40">
        <v>31099</v>
      </c>
      <c r="D8" s="41">
        <v>2</v>
      </c>
      <c r="E8" s="41"/>
      <c r="F8" s="321"/>
    </row>
    <row r="9" spans="1:6" ht="19.5" customHeight="1" hidden="1">
      <c r="A9" s="41"/>
      <c r="B9" s="95" t="s">
        <v>443</v>
      </c>
      <c r="C9" s="40">
        <v>31099</v>
      </c>
      <c r="D9" s="41"/>
      <c r="E9" s="41"/>
      <c r="F9" s="321"/>
    </row>
    <row r="10" spans="1:6" ht="19.5" customHeight="1" hidden="1">
      <c r="A10" s="41"/>
      <c r="B10" s="30" t="s">
        <v>323</v>
      </c>
      <c r="C10" s="41"/>
      <c r="D10" s="41"/>
      <c r="E10" s="41"/>
      <c r="F10" s="322">
        <f>F8+F9</f>
        <v>0</v>
      </c>
    </row>
    <row r="11" spans="1:6" ht="19.5" customHeight="1">
      <c r="A11" s="41"/>
      <c r="B11" s="143" t="s">
        <v>465</v>
      </c>
      <c r="C11" s="176"/>
      <c r="D11" s="144"/>
      <c r="E11" s="144"/>
      <c r="F11" s="323"/>
    </row>
    <row r="12" spans="1:6" ht="27" hidden="1">
      <c r="A12" s="62"/>
      <c r="B12" s="62" t="s">
        <v>444</v>
      </c>
      <c r="C12" s="62"/>
      <c r="D12" s="41" t="s">
        <v>47</v>
      </c>
      <c r="E12" s="41" t="s">
        <v>47</v>
      </c>
      <c r="F12" s="321" t="s">
        <v>47</v>
      </c>
    </row>
    <row r="13" spans="1:6" ht="13.5" hidden="1">
      <c r="A13" s="62"/>
      <c r="B13" s="62"/>
      <c r="C13" s="62"/>
      <c r="D13" s="41"/>
      <c r="E13" s="41"/>
      <c r="F13" s="321"/>
    </row>
    <row r="14" spans="1:6" ht="13.5" hidden="1">
      <c r="A14" s="62"/>
      <c r="B14" s="62" t="s">
        <v>323</v>
      </c>
      <c r="C14" s="62">
        <v>31001</v>
      </c>
      <c r="D14" s="41"/>
      <c r="E14" s="41"/>
      <c r="F14" s="321"/>
    </row>
    <row r="15" spans="1:6" ht="13.5" hidden="1">
      <c r="A15" s="62"/>
      <c r="B15" s="62"/>
      <c r="C15" s="62"/>
      <c r="D15" s="41"/>
      <c r="E15" s="41"/>
      <c r="F15" s="321"/>
    </row>
    <row r="16" spans="1:6" ht="13.5" hidden="1">
      <c r="A16" s="62"/>
      <c r="B16" s="62"/>
      <c r="C16" s="62"/>
      <c r="D16" s="41"/>
      <c r="E16" s="41"/>
      <c r="F16" s="321"/>
    </row>
    <row r="17" spans="1:6" ht="13.5" hidden="1">
      <c r="A17" s="62"/>
      <c r="B17" s="62"/>
      <c r="C17" s="62"/>
      <c r="D17" s="41"/>
      <c r="E17" s="41"/>
      <c r="F17" s="321"/>
    </row>
    <row r="18" spans="1:6" ht="13.5" hidden="1">
      <c r="A18" s="62"/>
      <c r="B18" s="62" t="s">
        <v>323</v>
      </c>
      <c r="C18" s="62">
        <v>31003</v>
      </c>
      <c r="D18" s="41"/>
      <c r="E18" s="41"/>
      <c r="F18" s="321"/>
    </row>
    <row r="19" spans="1:6" ht="13.5" hidden="1">
      <c r="A19" s="62"/>
      <c r="B19" s="62"/>
      <c r="C19" s="62"/>
      <c r="D19" s="41"/>
      <c r="E19" s="41"/>
      <c r="F19" s="321"/>
    </row>
    <row r="20" spans="1:6" ht="13.5" hidden="1">
      <c r="A20" s="62"/>
      <c r="B20" s="62"/>
      <c r="C20" s="62"/>
      <c r="D20" s="41"/>
      <c r="E20" s="41"/>
      <c r="F20" s="321"/>
    </row>
    <row r="21" spans="1:6" ht="13.5" hidden="1">
      <c r="A21" s="62"/>
      <c r="B21" s="62" t="s">
        <v>323</v>
      </c>
      <c r="C21" s="62">
        <v>31004</v>
      </c>
      <c r="D21" s="41"/>
      <c r="E21" s="41"/>
      <c r="F21" s="321"/>
    </row>
    <row r="22" spans="1:6" ht="13.5" hidden="1">
      <c r="A22" s="62"/>
      <c r="B22" s="62"/>
      <c r="C22" s="62"/>
      <c r="D22" s="41"/>
      <c r="E22" s="41"/>
      <c r="F22" s="321"/>
    </row>
    <row r="23" spans="1:6" ht="13.5">
      <c r="A23" s="62"/>
      <c r="B23" s="62" t="s">
        <v>484</v>
      </c>
      <c r="C23" s="62">
        <v>31004</v>
      </c>
      <c r="D23" s="41"/>
      <c r="E23" s="41"/>
      <c r="F23" s="321">
        <v>40000</v>
      </c>
    </row>
    <row r="24" spans="1:6" ht="13.5">
      <c r="A24" s="62"/>
      <c r="B24" s="61" t="s">
        <v>400</v>
      </c>
      <c r="C24" s="61">
        <v>31004</v>
      </c>
      <c r="D24" s="41"/>
      <c r="E24" s="41"/>
      <c r="F24" s="322">
        <f>F23</f>
        <v>40000</v>
      </c>
    </row>
    <row r="25" spans="1:6" ht="13.5">
      <c r="A25" s="62"/>
      <c r="B25" s="62" t="s">
        <v>445</v>
      </c>
      <c r="C25" s="62">
        <v>31005</v>
      </c>
      <c r="D25" s="41"/>
      <c r="E25" s="41"/>
      <c r="F25" s="321">
        <f>80000</f>
        <v>80000</v>
      </c>
    </row>
    <row r="26" spans="1:6" ht="13.5">
      <c r="A26" s="62"/>
      <c r="B26" s="61" t="s">
        <v>400</v>
      </c>
      <c r="C26" s="61">
        <v>31005</v>
      </c>
      <c r="D26" s="41"/>
      <c r="E26" s="41"/>
      <c r="F26" s="322">
        <f>F25</f>
        <v>80000</v>
      </c>
    </row>
    <row r="27" spans="1:6" ht="13.5" hidden="1">
      <c r="A27" s="62"/>
      <c r="B27" s="62"/>
      <c r="C27" s="62"/>
      <c r="D27" s="41"/>
      <c r="E27" s="41"/>
      <c r="F27" s="321"/>
    </row>
    <row r="28" spans="1:6" ht="13.5">
      <c r="A28" s="62"/>
      <c r="B28" s="62" t="s">
        <v>446</v>
      </c>
      <c r="C28" s="62">
        <v>31099</v>
      </c>
      <c r="D28" s="41"/>
      <c r="E28" s="41"/>
      <c r="F28" s="321">
        <v>10200</v>
      </c>
    </row>
    <row r="29" spans="1:6" ht="13.5">
      <c r="A29" s="62"/>
      <c r="B29" s="61" t="s">
        <v>323</v>
      </c>
      <c r="C29" s="61">
        <v>31099</v>
      </c>
      <c r="D29" s="41"/>
      <c r="E29" s="41"/>
      <c r="F29" s="322">
        <f>F28</f>
        <v>10200</v>
      </c>
    </row>
    <row r="30" spans="1:6" ht="13.5">
      <c r="A30" s="62"/>
      <c r="B30" s="61" t="s">
        <v>323</v>
      </c>
      <c r="C30" s="61">
        <v>31000</v>
      </c>
      <c r="D30" s="62"/>
      <c r="E30" s="42" t="s">
        <v>47</v>
      </c>
      <c r="F30" s="322">
        <f>F24+F26+F29</f>
        <v>130200</v>
      </c>
    </row>
    <row r="31" spans="1:6" ht="13.5" hidden="1">
      <c r="A31" s="41"/>
      <c r="B31" s="68" t="s">
        <v>357</v>
      </c>
      <c r="C31" s="68"/>
      <c r="D31" s="41"/>
      <c r="E31" s="41"/>
      <c r="F31" s="321"/>
    </row>
    <row r="32" spans="1:6" ht="27" hidden="1">
      <c r="A32" s="62"/>
      <c r="B32" s="62" t="s">
        <v>444</v>
      </c>
      <c r="C32" s="62"/>
      <c r="D32" s="41" t="s">
        <v>47</v>
      </c>
      <c r="E32" s="41" t="s">
        <v>47</v>
      </c>
      <c r="F32" s="321" t="s">
        <v>47</v>
      </c>
    </row>
    <row r="33" spans="1:6" ht="13.5" hidden="1">
      <c r="A33" s="62"/>
      <c r="B33" s="62"/>
      <c r="C33" s="62"/>
      <c r="D33" s="41"/>
      <c r="E33" s="41"/>
      <c r="F33" s="321"/>
    </row>
    <row r="34" spans="1:6" ht="13.5" hidden="1">
      <c r="A34" s="62"/>
      <c r="B34" s="62" t="s">
        <v>323</v>
      </c>
      <c r="C34" s="62">
        <v>31001</v>
      </c>
      <c r="D34" s="41"/>
      <c r="E34" s="41"/>
      <c r="F34" s="321"/>
    </row>
    <row r="35" spans="1:6" ht="13.5" hidden="1">
      <c r="A35" s="62"/>
      <c r="B35" s="62"/>
      <c r="C35" s="62"/>
      <c r="D35" s="41"/>
      <c r="E35" s="41"/>
      <c r="F35" s="321"/>
    </row>
    <row r="36" spans="1:6" ht="13.5" hidden="1">
      <c r="A36" s="62"/>
      <c r="B36" s="62"/>
      <c r="C36" s="62"/>
      <c r="D36" s="41"/>
      <c r="E36" s="41"/>
      <c r="F36" s="321"/>
    </row>
    <row r="37" spans="1:6" ht="13.5" hidden="1">
      <c r="A37" s="62"/>
      <c r="B37" s="62"/>
      <c r="C37" s="62"/>
      <c r="D37" s="41"/>
      <c r="E37" s="41"/>
      <c r="F37" s="321"/>
    </row>
    <row r="38" spans="1:6" ht="13.5" hidden="1">
      <c r="A38" s="62"/>
      <c r="B38" s="62" t="s">
        <v>323</v>
      </c>
      <c r="C38" s="62">
        <v>31003</v>
      </c>
      <c r="D38" s="41"/>
      <c r="E38" s="41"/>
      <c r="F38" s="321"/>
    </row>
    <row r="39" spans="1:6" ht="13.5" hidden="1">
      <c r="A39" s="62"/>
      <c r="B39" s="62"/>
      <c r="C39" s="62"/>
      <c r="D39" s="41"/>
      <c r="E39" s="41"/>
      <c r="F39" s="321"/>
    </row>
    <row r="40" spans="1:6" ht="13.5" hidden="1">
      <c r="A40" s="62"/>
      <c r="B40" s="62"/>
      <c r="C40" s="62"/>
      <c r="D40" s="41"/>
      <c r="E40" s="41"/>
      <c r="F40" s="321"/>
    </row>
    <row r="41" spans="1:6" ht="13.5" hidden="1">
      <c r="A41" s="62"/>
      <c r="B41" s="62" t="s">
        <v>323</v>
      </c>
      <c r="C41" s="62">
        <v>31004</v>
      </c>
      <c r="D41" s="41"/>
      <c r="E41" s="41"/>
      <c r="F41" s="321"/>
    </row>
    <row r="42" spans="1:6" ht="13.5" hidden="1">
      <c r="A42" s="62"/>
      <c r="B42" s="62"/>
      <c r="C42" s="62"/>
      <c r="D42" s="41"/>
      <c r="E42" s="41"/>
      <c r="F42" s="321"/>
    </row>
    <row r="43" spans="1:6" ht="13.5" hidden="1">
      <c r="A43" s="62"/>
      <c r="B43" s="62"/>
      <c r="C43" s="62"/>
      <c r="D43" s="41"/>
      <c r="E43" s="41"/>
      <c r="F43" s="321"/>
    </row>
    <row r="44" spans="1:6" ht="13.5">
      <c r="A44" s="62"/>
      <c r="B44" s="198" t="s">
        <v>523</v>
      </c>
      <c r="C44" s="192"/>
      <c r="D44" s="144"/>
      <c r="E44" s="144"/>
      <c r="F44" s="323"/>
    </row>
    <row r="45" spans="1:6" ht="13.5">
      <c r="A45" s="62"/>
      <c r="B45" s="62" t="s">
        <v>593</v>
      </c>
      <c r="C45" s="62">
        <v>31099</v>
      </c>
      <c r="D45" s="41"/>
      <c r="E45" s="41"/>
      <c r="F45" s="321">
        <v>163000</v>
      </c>
    </row>
    <row r="46" spans="1:6" ht="13.5">
      <c r="A46" s="62"/>
      <c r="B46" s="61" t="s">
        <v>323</v>
      </c>
      <c r="C46" s="61">
        <v>31099</v>
      </c>
      <c r="D46" s="62"/>
      <c r="E46" s="42" t="s">
        <v>47</v>
      </c>
      <c r="F46" s="322">
        <f>F45</f>
        <v>163000</v>
      </c>
    </row>
    <row r="47" spans="1:6" ht="13.5" hidden="1">
      <c r="A47" s="62"/>
      <c r="B47" s="198" t="s">
        <v>467</v>
      </c>
      <c r="C47" s="194"/>
      <c r="D47" s="192"/>
      <c r="E47" s="164"/>
      <c r="F47" s="323"/>
    </row>
    <row r="48" spans="1:6" ht="13.5" hidden="1">
      <c r="A48" s="62"/>
      <c r="B48" s="62" t="s">
        <v>535</v>
      </c>
      <c r="C48" s="197">
        <v>31099</v>
      </c>
      <c r="D48" s="62"/>
      <c r="E48" s="42"/>
      <c r="F48" s="321">
        <v>13300</v>
      </c>
    </row>
    <row r="49" spans="1:6" ht="13.5" hidden="1">
      <c r="A49" s="62"/>
      <c r="B49" s="62" t="s">
        <v>536</v>
      </c>
      <c r="C49" s="62">
        <v>31099</v>
      </c>
      <c r="D49" s="62"/>
      <c r="E49" s="42"/>
      <c r="F49" s="321">
        <v>599</v>
      </c>
    </row>
    <row r="50" spans="1:6" ht="13.5" hidden="1">
      <c r="A50" s="62"/>
      <c r="B50" s="61" t="s">
        <v>323</v>
      </c>
      <c r="C50" s="61">
        <v>31099</v>
      </c>
      <c r="D50" s="62"/>
      <c r="E50" s="42"/>
      <c r="F50" s="322">
        <f>F48+F49</f>
        <v>13899</v>
      </c>
    </row>
    <row r="51" spans="1:6" ht="13.5" hidden="1">
      <c r="A51" s="41"/>
      <c r="B51" s="143" t="s">
        <v>521</v>
      </c>
      <c r="C51" s="176"/>
      <c r="D51" s="144"/>
      <c r="E51" s="144"/>
      <c r="F51" s="323"/>
    </row>
    <row r="52" spans="1:6" ht="13.5" hidden="1">
      <c r="A52" s="62"/>
      <c r="B52" s="62" t="s">
        <v>522</v>
      </c>
      <c r="C52" s="62"/>
      <c r="D52" s="41" t="s">
        <v>47</v>
      </c>
      <c r="E52" s="41" t="s">
        <v>47</v>
      </c>
      <c r="F52" s="321" t="s">
        <v>47</v>
      </c>
    </row>
    <row r="53" spans="1:6" ht="13.5" hidden="1">
      <c r="A53" s="62"/>
      <c r="B53" s="62"/>
      <c r="C53" s="62">
        <v>31099</v>
      </c>
      <c r="D53" s="41"/>
      <c r="E53" s="41"/>
      <c r="F53" s="321">
        <v>29700</v>
      </c>
    </row>
    <row r="54" spans="1:6" ht="13.5" hidden="1">
      <c r="A54" s="62"/>
      <c r="B54" s="61" t="s">
        <v>323</v>
      </c>
      <c r="C54" s="61">
        <v>31099</v>
      </c>
      <c r="D54" s="41"/>
      <c r="E54" s="41"/>
      <c r="F54" s="322">
        <f>F53</f>
        <v>29700</v>
      </c>
    </row>
    <row r="55" spans="1:6" ht="13.5" hidden="1">
      <c r="A55" s="62"/>
      <c r="B55" s="62"/>
      <c r="C55" s="62"/>
      <c r="D55" s="41"/>
      <c r="E55" s="41"/>
      <c r="F55" s="321"/>
    </row>
    <row r="56" spans="1:6" ht="13.5" hidden="1">
      <c r="A56" s="62"/>
      <c r="B56" s="62"/>
      <c r="C56" s="62"/>
      <c r="D56" s="41"/>
      <c r="E56" s="41"/>
      <c r="F56" s="321"/>
    </row>
    <row r="57" spans="1:6" ht="13.5" hidden="1">
      <c r="A57" s="62"/>
      <c r="B57" s="62"/>
      <c r="C57" s="62"/>
      <c r="D57" s="41"/>
      <c r="E57" s="41"/>
      <c r="F57" s="321"/>
    </row>
    <row r="58" spans="1:6" ht="13.5" hidden="1">
      <c r="A58" s="62"/>
      <c r="B58" s="62" t="s">
        <v>323</v>
      </c>
      <c r="C58" s="62">
        <v>31003</v>
      </c>
      <c r="D58" s="41"/>
      <c r="E58" s="41"/>
      <c r="F58" s="321"/>
    </row>
    <row r="59" spans="1:6" ht="13.5" hidden="1">
      <c r="A59" s="62"/>
      <c r="B59" s="62"/>
      <c r="C59" s="62"/>
      <c r="D59" s="41"/>
      <c r="E59" s="41"/>
      <c r="F59" s="321"/>
    </row>
    <row r="60" spans="1:6" ht="13.5" hidden="1">
      <c r="A60" s="62"/>
      <c r="B60" s="62"/>
      <c r="C60" s="62"/>
      <c r="D60" s="41"/>
      <c r="E60" s="41"/>
      <c r="F60" s="321"/>
    </row>
    <row r="61" spans="1:6" ht="13.5" hidden="1">
      <c r="A61" s="62"/>
      <c r="B61" s="62" t="s">
        <v>323</v>
      </c>
      <c r="C61" s="62">
        <v>31004</v>
      </c>
      <c r="D61" s="41"/>
      <c r="E61" s="41"/>
      <c r="F61" s="321"/>
    </row>
    <row r="62" spans="1:6" ht="13.5" hidden="1">
      <c r="A62" s="62"/>
      <c r="B62" s="62"/>
      <c r="C62" s="62"/>
      <c r="D62" s="41"/>
      <c r="E62" s="41"/>
      <c r="F62" s="321"/>
    </row>
    <row r="63" spans="1:6" ht="13.5" hidden="1">
      <c r="A63" s="62"/>
      <c r="B63" s="62" t="s">
        <v>484</v>
      </c>
      <c r="C63" s="62"/>
      <c r="D63" s="41"/>
      <c r="E63" s="41"/>
      <c r="F63" s="321">
        <v>60000</v>
      </c>
    </row>
    <row r="64" spans="1:6" ht="13.5" hidden="1">
      <c r="A64" s="62"/>
      <c r="B64" s="62" t="s">
        <v>400</v>
      </c>
      <c r="C64" s="62">
        <v>31004</v>
      </c>
      <c r="D64" s="41"/>
      <c r="E64" s="41"/>
      <c r="F64" s="322">
        <f>F63</f>
        <v>60000</v>
      </c>
    </row>
    <row r="65" spans="1:6" ht="13.5" hidden="1">
      <c r="A65" s="62"/>
      <c r="B65" s="62" t="s">
        <v>445</v>
      </c>
      <c r="C65" s="62"/>
      <c r="D65" s="41"/>
      <c r="E65" s="41"/>
      <c r="F65" s="321">
        <v>58695.2</v>
      </c>
    </row>
    <row r="66" spans="1:6" ht="13.5" hidden="1">
      <c r="A66" s="62"/>
      <c r="B66" s="62" t="s">
        <v>400</v>
      </c>
      <c r="C66" s="62">
        <v>31005</v>
      </c>
      <c r="D66" s="41"/>
      <c r="E66" s="41"/>
      <c r="F66" s="322">
        <f>F65</f>
        <v>58695.2</v>
      </c>
    </row>
    <row r="67" spans="1:6" ht="13.5" hidden="1">
      <c r="A67" s="62"/>
      <c r="B67" s="62"/>
      <c r="C67" s="62"/>
      <c r="D67" s="41"/>
      <c r="E67" s="41"/>
      <c r="F67" s="321"/>
    </row>
    <row r="68" spans="1:6" ht="13.5" hidden="1">
      <c r="A68" s="62"/>
      <c r="B68" s="62" t="s">
        <v>446</v>
      </c>
      <c r="C68" s="62"/>
      <c r="D68" s="41"/>
      <c r="E68" s="41"/>
      <c r="F68" s="321">
        <v>41277.5</v>
      </c>
    </row>
    <row r="69" spans="1:6" ht="13.5" hidden="1">
      <c r="A69" s="62"/>
      <c r="B69" s="62" t="s">
        <v>323</v>
      </c>
      <c r="C69" s="62">
        <v>31099</v>
      </c>
      <c r="D69" s="41"/>
      <c r="E69" s="41"/>
      <c r="F69" s="322">
        <f>F68</f>
        <v>41277.5</v>
      </c>
    </row>
    <row r="70" spans="1:6" ht="13.5" hidden="1">
      <c r="A70" s="62"/>
      <c r="B70" s="61" t="s">
        <v>323</v>
      </c>
      <c r="C70" s="61">
        <v>31000</v>
      </c>
      <c r="D70" s="62"/>
      <c r="E70" s="42" t="s">
        <v>47</v>
      </c>
      <c r="F70" s="322">
        <f>F24+F26+F29+F54</f>
        <v>159900</v>
      </c>
    </row>
    <row r="71" spans="1:6" ht="13.5" hidden="1">
      <c r="A71" s="29"/>
      <c r="B71" s="143" t="s">
        <v>517</v>
      </c>
      <c r="C71" s="187"/>
      <c r="D71" s="187"/>
      <c r="E71" s="187"/>
      <c r="F71" s="291"/>
    </row>
    <row r="72" spans="1:6" ht="13.5" hidden="1">
      <c r="A72" s="29"/>
      <c r="B72" s="29" t="s">
        <v>518</v>
      </c>
      <c r="C72" s="29"/>
      <c r="D72" s="29"/>
      <c r="E72" s="29"/>
      <c r="F72" s="325"/>
    </row>
    <row r="73" spans="1:6" ht="13.5" hidden="1">
      <c r="A73" s="29"/>
      <c r="B73" s="29"/>
      <c r="C73" s="29">
        <v>31099</v>
      </c>
      <c r="D73" s="29"/>
      <c r="E73" s="29"/>
      <c r="F73" s="325">
        <v>3800</v>
      </c>
    </row>
    <row r="74" spans="1:6" ht="13.5" hidden="1">
      <c r="A74" s="29"/>
      <c r="B74" s="32" t="s">
        <v>323</v>
      </c>
      <c r="C74" s="32">
        <v>31000</v>
      </c>
      <c r="D74" s="32"/>
      <c r="E74" s="32"/>
      <c r="F74" s="326">
        <f>F73</f>
        <v>3800</v>
      </c>
    </row>
    <row r="75" spans="1:6" ht="13.5" hidden="1">
      <c r="A75" s="29"/>
      <c r="B75" s="143" t="s">
        <v>523</v>
      </c>
      <c r="C75" s="187"/>
      <c r="D75" s="187"/>
      <c r="E75" s="187"/>
      <c r="F75" s="291"/>
    </row>
    <row r="76" spans="1:6" ht="27" hidden="1">
      <c r="A76" s="29"/>
      <c r="B76" s="140" t="s">
        <v>525</v>
      </c>
      <c r="C76" s="29">
        <v>31099</v>
      </c>
      <c r="D76" s="29"/>
      <c r="E76" s="29"/>
      <c r="F76" s="325">
        <f>299000+1330940</f>
        <v>1629940</v>
      </c>
    </row>
    <row r="77" spans="1:6" ht="13.5" hidden="1">
      <c r="A77" s="211"/>
      <c r="B77" s="212" t="s">
        <v>524</v>
      </c>
      <c r="C77" s="212">
        <f>C76</f>
        <v>31099</v>
      </c>
      <c r="D77" s="211"/>
      <c r="E77" s="211"/>
      <c r="F77" s="327">
        <f>F76</f>
        <v>1629940</v>
      </c>
    </row>
    <row r="78" spans="1:6" ht="13.5" hidden="1">
      <c r="A78" s="211"/>
      <c r="B78" s="143" t="s">
        <v>523</v>
      </c>
      <c r="C78" s="187"/>
      <c r="D78" s="187"/>
      <c r="E78" s="187"/>
      <c r="F78" s="291"/>
    </row>
    <row r="79" spans="1:6" ht="13.5" hidden="1">
      <c r="A79" s="211"/>
      <c r="B79" s="211" t="s">
        <v>550</v>
      </c>
      <c r="C79" s="211">
        <v>31005</v>
      </c>
      <c r="D79" s="211"/>
      <c r="E79" s="211"/>
      <c r="F79" s="328">
        <v>74500</v>
      </c>
    </row>
    <row r="80" spans="1:6" ht="13.5" hidden="1">
      <c r="A80" s="211"/>
      <c r="B80" s="212" t="s">
        <v>323</v>
      </c>
      <c r="C80" s="212">
        <v>31005</v>
      </c>
      <c r="D80" s="211"/>
      <c r="E80" s="211"/>
      <c r="F80" s="327">
        <f>F79</f>
        <v>74500</v>
      </c>
    </row>
    <row r="81" spans="1:6" ht="13.5" hidden="1">
      <c r="A81" s="211"/>
      <c r="B81" s="212"/>
      <c r="C81" s="212"/>
      <c r="D81" s="211"/>
      <c r="E81" s="211"/>
      <c r="F81" s="327"/>
    </row>
    <row r="82" spans="1:6" ht="13.5" hidden="1">
      <c r="A82" s="29"/>
      <c r="B82" s="143" t="s">
        <v>554</v>
      </c>
      <c r="C82" s="187"/>
      <c r="D82" s="187"/>
      <c r="E82" s="187"/>
      <c r="F82" s="291"/>
    </row>
    <row r="83" spans="1:6" ht="13.5" hidden="1">
      <c r="A83" s="29"/>
      <c r="B83" s="29" t="s">
        <v>555</v>
      </c>
      <c r="C83" s="29">
        <v>31099</v>
      </c>
      <c r="D83" s="29"/>
      <c r="E83" s="29"/>
      <c r="F83" s="325">
        <v>3540</v>
      </c>
    </row>
    <row r="84" spans="1:6" ht="13.5" hidden="1">
      <c r="A84" s="29"/>
      <c r="B84" s="32" t="s">
        <v>524</v>
      </c>
      <c r="C84" s="32">
        <v>31099</v>
      </c>
      <c r="D84" s="29"/>
      <c r="E84" s="29"/>
      <c r="F84" s="326">
        <f>F83</f>
        <v>3540</v>
      </c>
    </row>
    <row r="85" spans="1:6" ht="14.25" thickBot="1">
      <c r="A85" s="226"/>
      <c r="B85" s="227" t="s">
        <v>501</v>
      </c>
      <c r="C85" s="228"/>
      <c r="D85" s="228"/>
      <c r="E85" s="228"/>
      <c r="F85" s="329">
        <f>F24+F26+F29+F30+F46</f>
        <v>423400</v>
      </c>
    </row>
    <row r="86" ht="14.25" thickBot="1"/>
    <row r="87" spans="1:6" ht="14.25" thickBot="1">
      <c r="A87" s="605" t="s">
        <v>553</v>
      </c>
      <c r="B87" s="606"/>
      <c r="C87" s="606"/>
      <c r="D87" s="606"/>
      <c r="E87" s="606"/>
      <c r="F87" s="607"/>
    </row>
    <row r="88" spans="1:6" ht="41.25">
      <c r="A88" s="101" t="s">
        <v>346</v>
      </c>
      <c r="B88" s="101" t="s">
        <v>362</v>
      </c>
      <c r="C88" s="101" t="s">
        <v>361</v>
      </c>
      <c r="D88" s="101" t="s">
        <v>439</v>
      </c>
      <c r="E88" s="101" t="s">
        <v>440</v>
      </c>
      <c r="F88" s="320" t="s">
        <v>441</v>
      </c>
    </row>
    <row r="89" spans="1:6" ht="13.5">
      <c r="A89" s="41"/>
      <c r="B89" s="41">
        <v>1</v>
      </c>
      <c r="C89" s="41">
        <v>2</v>
      </c>
      <c r="D89" s="41">
        <v>3</v>
      </c>
      <c r="E89" s="41">
        <v>4</v>
      </c>
      <c r="F89" s="321">
        <v>5</v>
      </c>
    </row>
    <row r="90" spans="1:6" ht="13.5">
      <c r="A90" s="41"/>
      <c r="B90" s="143" t="s">
        <v>465</v>
      </c>
      <c r="C90" s="176"/>
      <c r="D90" s="144"/>
      <c r="E90" s="144"/>
      <c r="F90" s="323"/>
    </row>
    <row r="91" spans="1:6" ht="27">
      <c r="A91" s="62"/>
      <c r="B91" s="62" t="s">
        <v>444</v>
      </c>
      <c r="C91" s="62"/>
      <c r="D91" s="41" t="s">
        <v>47</v>
      </c>
      <c r="E91" s="41" t="s">
        <v>47</v>
      </c>
      <c r="F91" s="321" t="s">
        <v>47</v>
      </c>
    </row>
    <row r="92" spans="1:6" ht="13.5">
      <c r="A92" s="62"/>
      <c r="B92" s="62" t="s">
        <v>484</v>
      </c>
      <c r="C92" s="62">
        <v>31004</v>
      </c>
      <c r="D92" s="41"/>
      <c r="E92" s="41"/>
      <c r="F92" s="321">
        <v>40000</v>
      </c>
    </row>
    <row r="93" spans="1:6" ht="13.5">
      <c r="A93" s="62"/>
      <c r="B93" s="61" t="s">
        <v>400</v>
      </c>
      <c r="C93" s="61">
        <v>31004</v>
      </c>
      <c r="D93" s="41"/>
      <c r="E93" s="41"/>
      <c r="F93" s="322">
        <f>F92</f>
        <v>40000</v>
      </c>
    </row>
    <row r="94" spans="1:6" ht="13.5">
      <c r="A94" s="62"/>
      <c r="B94" s="62" t="s">
        <v>445</v>
      </c>
      <c r="C94" s="62">
        <v>31005</v>
      </c>
      <c r="D94" s="41"/>
      <c r="E94" s="41"/>
      <c r="F94" s="321">
        <v>80000</v>
      </c>
    </row>
    <row r="95" spans="1:6" ht="13.5">
      <c r="A95" s="62"/>
      <c r="B95" s="61" t="s">
        <v>400</v>
      </c>
      <c r="C95" s="61">
        <v>31005</v>
      </c>
      <c r="D95" s="41"/>
      <c r="E95" s="41"/>
      <c r="F95" s="322">
        <f>F94</f>
        <v>80000</v>
      </c>
    </row>
    <row r="96" spans="1:6" ht="13.5">
      <c r="A96" s="62"/>
      <c r="B96" s="62" t="s">
        <v>446</v>
      </c>
      <c r="C96" s="62">
        <v>31099</v>
      </c>
      <c r="D96" s="41"/>
      <c r="E96" s="41"/>
      <c r="F96" s="321">
        <v>10200</v>
      </c>
    </row>
    <row r="97" spans="1:6" ht="13.5">
      <c r="A97" s="62"/>
      <c r="B97" s="61" t="s">
        <v>323</v>
      </c>
      <c r="C97" s="61">
        <v>31099</v>
      </c>
      <c r="D97" s="41"/>
      <c r="E97" s="41"/>
      <c r="F97" s="322">
        <f>F96</f>
        <v>10200</v>
      </c>
    </row>
    <row r="98" spans="1:6" ht="13.5">
      <c r="A98" s="62"/>
      <c r="B98" s="61" t="s">
        <v>323</v>
      </c>
      <c r="C98" s="61">
        <v>31000</v>
      </c>
      <c r="D98" s="62"/>
      <c r="E98" s="42" t="s">
        <v>47</v>
      </c>
      <c r="F98" s="322">
        <f>F93+F95+F97</f>
        <v>130200</v>
      </c>
    </row>
    <row r="99" ht="14.25" thickBot="1"/>
    <row r="100" spans="1:6" ht="14.25" thickBot="1">
      <c r="A100" s="605" t="s">
        <v>584</v>
      </c>
      <c r="B100" s="606"/>
      <c r="C100" s="606"/>
      <c r="D100" s="606"/>
      <c r="E100" s="606"/>
      <c r="F100" s="607"/>
    </row>
    <row r="101" spans="1:6" ht="41.25">
      <c r="A101" s="101" t="s">
        <v>346</v>
      </c>
      <c r="B101" s="101" t="s">
        <v>362</v>
      </c>
      <c r="C101" s="101" t="s">
        <v>361</v>
      </c>
      <c r="D101" s="101" t="s">
        <v>439</v>
      </c>
      <c r="E101" s="101" t="s">
        <v>440</v>
      </c>
      <c r="F101" s="320" t="s">
        <v>441</v>
      </c>
    </row>
    <row r="102" spans="1:6" ht="13.5">
      <c r="A102" s="41"/>
      <c r="B102" s="41">
        <v>1</v>
      </c>
      <c r="C102" s="41">
        <v>2</v>
      </c>
      <c r="D102" s="41">
        <v>3</v>
      </c>
      <c r="E102" s="41">
        <v>4</v>
      </c>
      <c r="F102" s="321">
        <v>5</v>
      </c>
    </row>
    <row r="103" spans="1:6" ht="13.5">
      <c r="A103" s="41"/>
      <c r="B103" s="143" t="s">
        <v>465</v>
      </c>
      <c r="C103" s="176"/>
      <c r="D103" s="144"/>
      <c r="E103" s="144"/>
      <c r="F103" s="323"/>
    </row>
    <row r="104" spans="1:6" ht="27">
      <c r="A104" s="62"/>
      <c r="B104" s="62" t="s">
        <v>444</v>
      </c>
      <c r="C104" s="62"/>
      <c r="D104" s="41" t="s">
        <v>47</v>
      </c>
      <c r="E104" s="41" t="s">
        <v>47</v>
      </c>
      <c r="F104" s="321" t="s">
        <v>47</v>
      </c>
    </row>
    <row r="105" spans="1:6" ht="13.5">
      <c r="A105" s="62"/>
      <c r="B105" s="62" t="s">
        <v>484</v>
      </c>
      <c r="C105" s="62">
        <v>31004</v>
      </c>
      <c r="D105" s="41"/>
      <c r="E105" s="41"/>
      <c r="F105" s="321">
        <v>40000</v>
      </c>
    </row>
    <row r="106" spans="1:6" ht="13.5">
      <c r="A106" s="62"/>
      <c r="B106" s="61" t="s">
        <v>400</v>
      </c>
      <c r="C106" s="61">
        <v>31004</v>
      </c>
      <c r="D106" s="41"/>
      <c r="E106" s="41"/>
      <c r="F106" s="322">
        <f>F105</f>
        <v>40000</v>
      </c>
    </row>
    <row r="107" spans="1:6" ht="13.5">
      <c r="A107" s="62"/>
      <c r="B107" s="62" t="s">
        <v>445</v>
      </c>
      <c r="C107" s="62">
        <v>31005</v>
      </c>
      <c r="D107" s="41"/>
      <c r="E107" s="41"/>
      <c r="F107" s="321">
        <v>80000</v>
      </c>
    </row>
    <row r="108" spans="1:6" ht="13.5">
      <c r="A108" s="62"/>
      <c r="B108" s="61" t="s">
        <v>400</v>
      </c>
      <c r="C108" s="61">
        <v>31005</v>
      </c>
      <c r="D108" s="41"/>
      <c r="E108" s="41"/>
      <c r="F108" s="322">
        <f>F107</f>
        <v>80000</v>
      </c>
    </row>
    <row r="109" spans="1:6" ht="13.5">
      <c r="A109" s="62"/>
      <c r="B109" s="62" t="s">
        <v>446</v>
      </c>
      <c r="C109" s="62">
        <v>31099</v>
      </c>
      <c r="D109" s="41"/>
      <c r="E109" s="41"/>
      <c r="F109" s="321">
        <v>10200</v>
      </c>
    </row>
    <row r="110" spans="1:6" ht="13.5">
      <c r="A110" s="62"/>
      <c r="B110" s="61" t="s">
        <v>323</v>
      </c>
      <c r="C110" s="61">
        <v>31099</v>
      </c>
      <c r="D110" s="41"/>
      <c r="E110" s="41"/>
      <c r="F110" s="322">
        <f>F109</f>
        <v>10200</v>
      </c>
    </row>
    <row r="111" spans="1:6" ht="13.5">
      <c r="A111" s="62"/>
      <c r="B111" s="61" t="s">
        <v>323</v>
      </c>
      <c r="C111" s="61">
        <v>31000</v>
      </c>
      <c r="D111" s="62"/>
      <c r="E111" s="42" t="s">
        <v>47</v>
      </c>
      <c r="F111" s="322">
        <f>F106+F108+F110</f>
        <v>130200</v>
      </c>
    </row>
  </sheetData>
  <sheetProtection/>
  <mergeCells count="4">
    <mergeCell ref="A2:G2"/>
    <mergeCell ref="A87:F87"/>
    <mergeCell ref="A100:F100"/>
    <mergeCell ref="A4:F4"/>
  </mergeCells>
  <printOptions/>
  <pageMargins left="0.7874015748031497" right="0.3937007874015748" top="0.3937007874015748" bottom="0.3937007874015748" header="0.31496062992125984" footer="0.31496062992125984"/>
  <pageSetup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dimension ref="A1:H48"/>
  <sheetViews>
    <sheetView view="pageBreakPreview" zoomScale="90" zoomScaleSheetLayoutView="90" zoomScalePageLayoutView="0" workbookViewId="0" topLeftCell="A28">
      <selection activeCell="E24" sqref="E24"/>
    </sheetView>
  </sheetViews>
  <sheetFormatPr defaultColWidth="9.00390625" defaultRowHeight="12.75"/>
  <cols>
    <col min="1" max="1" width="6.50390625" style="0" customWidth="1"/>
    <col min="2" max="2" width="23.50390625" style="0" customWidth="1"/>
    <col min="3" max="3" width="16.125" style="0" customWidth="1"/>
    <col min="4" max="4" width="14.875" style="0" customWidth="1"/>
    <col min="5" max="5" width="16.50390625" style="0" customWidth="1"/>
    <col min="6" max="6" width="18.00390625" style="0" customWidth="1"/>
    <col min="8" max="8" width="15.625" style="0" bestFit="1" customWidth="1"/>
  </cols>
  <sheetData>
    <row r="1" spans="1:5" ht="31.5" customHeight="1">
      <c r="A1" s="617" t="s">
        <v>556</v>
      </c>
      <c r="B1" s="617"/>
      <c r="C1" s="617"/>
      <c r="D1" s="617"/>
      <c r="E1" s="617"/>
    </row>
    <row r="2" spans="1:5" ht="12.75">
      <c r="A2" s="243" t="s">
        <v>557</v>
      </c>
      <c r="B2" s="243"/>
      <c r="C2" s="243"/>
      <c r="D2" s="243"/>
      <c r="E2" s="243"/>
    </row>
    <row r="3" spans="1:5" ht="12.75">
      <c r="A3" s="243" t="s">
        <v>558</v>
      </c>
      <c r="B3" s="243"/>
      <c r="C3" s="243"/>
      <c r="D3" s="243"/>
      <c r="E3" s="243"/>
    </row>
    <row r="4" spans="1:5" ht="13.5" thickBot="1">
      <c r="A4" s="243"/>
      <c r="B4" s="243"/>
      <c r="C4" s="243"/>
      <c r="D4" s="243"/>
      <c r="E4" s="243"/>
    </row>
    <row r="5" spans="1:6" ht="13.5" thickBot="1">
      <c r="A5" s="621" t="s">
        <v>538</v>
      </c>
      <c r="B5" s="622"/>
      <c r="C5" s="622"/>
      <c r="D5" s="622"/>
      <c r="E5" s="622"/>
      <c r="F5" s="623"/>
    </row>
    <row r="6" spans="1:6" ht="78.75">
      <c r="A6" s="260" t="s">
        <v>559</v>
      </c>
      <c r="B6" s="260" t="s">
        <v>362</v>
      </c>
      <c r="C6" s="261" t="s">
        <v>560</v>
      </c>
      <c r="D6" s="261" t="s">
        <v>561</v>
      </c>
      <c r="E6" s="262" t="s">
        <v>562</v>
      </c>
      <c r="F6" s="263" t="s">
        <v>531</v>
      </c>
    </row>
    <row r="7" spans="1:6" ht="12.75">
      <c r="A7" s="245">
        <v>1</v>
      </c>
      <c r="B7" s="245">
        <v>2</v>
      </c>
      <c r="C7" s="245">
        <v>3</v>
      </c>
      <c r="D7" s="245">
        <v>4</v>
      </c>
      <c r="E7" s="248">
        <v>5</v>
      </c>
      <c r="F7" s="188"/>
    </row>
    <row r="8" spans="1:6" ht="12.75">
      <c r="A8" s="249"/>
      <c r="B8" s="250" t="s">
        <v>467</v>
      </c>
      <c r="C8" s="249"/>
      <c r="D8" s="249"/>
      <c r="E8" s="251"/>
      <c r="F8" s="188"/>
    </row>
    <row r="9" spans="1:6" ht="39">
      <c r="A9" s="249">
        <v>1</v>
      </c>
      <c r="B9" s="252" t="s">
        <v>563</v>
      </c>
      <c r="C9" s="253">
        <f>E9*100/D9</f>
        <v>7099999.999999999</v>
      </c>
      <c r="D9" s="249">
        <v>2.2</v>
      </c>
      <c r="E9" s="254">
        <v>156200</v>
      </c>
      <c r="F9" s="190"/>
    </row>
    <row r="10" spans="1:6" ht="12.75">
      <c r="A10" s="249"/>
      <c r="B10" s="249" t="s">
        <v>323</v>
      </c>
      <c r="C10" s="249" t="s">
        <v>47</v>
      </c>
      <c r="D10" s="249" t="s">
        <v>47</v>
      </c>
      <c r="E10" s="255">
        <f>E9</f>
        <v>156200</v>
      </c>
      <c r="F10" s="191">
        <f>F9</f>
        <v>0</v>
      </c>
    </row>
    <row r="11" spans="1:6" ht="12.75">
      <c r="A11" s="244"/>
      <c r="B11" s="244"/>
      <c r="C11" s="244"/>
      <c r="D11" s="244"/>
      <c r="E11" s="244"/>
      <c r="F11" s="188"/>
    </row>
    <row r="12" spans="1:6" ht="12.75">
      <c r="A12" s="244"/>
      <c r="B12" s="244"/>
      <c r="C12" s="244"/>
      <c r="D12" s="244"/>
      <c r="E12" s="244"/>
      <c r="F12" s="188"/>
    </row>
    <row r="13" spans="1:6" ht="52.5">
      <c r="A13" s="245" t="s">
        <v>559</v>
      </c>
      <c r="B13" s="245" t="s">
        <v>362</v>
      </c>
      <c r="C13" s="246" t="s">
        <v>564</v>
      </c>
      <c r="D13" s="246" t="s">
        <v>561</v>
      </c>
      <c r="E13" s="247" t="s">
        <v>565</v>
      </c>
      <c r="F13" s="188"/>
    </row>
    <row r="14" spans="1:8" ht="12.75">
      <c r="A14" s="245">
        <v>1</v>
      </c>
      <c r="B14" s="245">
        <v>2</v>
      </c>
      <c r="C14" s="245">
        <v>3</v>
      </c>
      <c r="D14" s="245">
        <v>4</v>
      </c>
      <c r="E14" s="248">
        <v>5</v>
      </c>
      <c r="F14" s="188"/>
      <c r="H14" s="256"/>
    </row>
    <row r="15" spans="1:6" ht="12.75">
      <c r="A15" s="249"/>
      <c r="B15" s="250" t="s">
        <v>467</v>
      </c>
      <c r="C15" s="249"/>
      <c r="D15" s="249"/>
      <c r="E15" s="251"/>
      <c r="F15" s="188"/>
    </row>
    <row r="16" spans="1:6" ht="26.25">
      <c r="A16" s="249">
        <v>1</v>
      </c>
      <c r="B16" s="252" t="s">
        <v>566</v>
      </c>
      <c r="C16" s="249"/>
      <c r="D16" s="249"/>
      <c r="E16" s="257"/>
      <c r="F16" s="188"/>
    </row>
    <row r="17" spans="1:6" ht="12.75" hidden="1">
      <c r="A17" s="249"/>
      <c r="B17" s="249"/>
      <c r="C17" s="249"/>
      <c r="D17" s="249"/>
      <c r="E17" s="251"/>
      <c r="F17" s="188"/>
    </row>
    <row r="18" spans="1:6" ht="12.75">
      <c r="A18" s="249"/>
      <c r="B18" s="249" t="s">
        <v>323</v>
      </c>
      <c r="C18" s="249" t="s">
        <v>47</v>
      </c>
      <c r="D18" s="249" t="s">
        <v>47</v>
      </c>
      <c r="E18" s="258">
        <f>E16</f>
        <v>0</v>
      </c>
      <c r="F18" s="188"/>
    </row>
    <row r="19" ht="13.5" thickBot="1"/>
    <row r="20" spans="1:6" ht="13.5" customHeight="1" thickBot="1">
      <c r="A20" s="618" t="s">
        <v>553</v>
      </c>
      <c r="B20" s="619"/>
      <c r="C20" s="619"/>
      <c r="D20" s="619"/>
      <c r="E20" s="619"/>
      <c r="F20" s="620"/>
    </row>
    <row r="21" spans="1:6" ht="76.5" customHeight="1">
      <c r="A21" s="245" t="s">
        <v>559</v>
      </c>
      <c r="B21" s="245" t="s">
        <v>362</v>
      </c>
      <c r="C21" s="246" t="s">
        <v>560</v>
      </c>
      <c r="D21" s="246" t="s">
        <v>561</v>
      </c>
      <c r="E21" s="247" t="s">
        <v>562</v>
      </c>
      <c r="F21" s="189" t="s">
        <v>531</v>
      </c>
    </row>
    <row r="22" spans="1:6" ht="12.75" customHeight="1">
      <c r="A22" s="245">
        <v>1</v>
      </c>
      <c r="B22" s="245">
        <v>2</v>
      </c>
      <c r="C22" s="245">
        <v>3</v>
      </c>
      <c r="D22" s="245">
        <v>4</v>
      </c>
      <c r="E22" s="248">
        <v>5</v>
      </c>
      <c r="F22" s="188"/>
    </row>
    <row r="23" spans="1:6" ht="12.75" customHeight="1">
      <c r="A23" s="249"/>
      <c r="B23" s="250" t="s">
        <v>467</v>
      </c>
      <c r="C23" s="249"/>
      <c r="D23" s="249"/>
      <c r="E23" s="251"/>
      <c r="F23" s="188"/>
    </row>
    <row r="24" spans="1:6" ht="38.25" customHeight="1">
      <c r="A24" s="249">
        <v>1</v>
      </c>
      <c r="B24" s="252" t="s">
        <v>563</v>
      </c>
      <c r="C24" s="253">
        <f>E24*100/D24</f>
        <v>7136363.636363636</v>
      </c>
      <c r="D24" s="249">
        <v>2.2</v>
      </c>
      <c r="E24" s="254">
        <v>157000</v>
      </c>
      <c r="F24" s="188"/>
    </row>
    <row r="25" spans="1:6" ht="12.75" customHeight="1">
      <c r="A25" s="249"/>
      <c r="B25" s="249" t="s">
        <v>323</v>
      </c>
      <c r="C25" s="249" t="s">
        <v>47</v>
      </c>
      <c r="D25" s="249" t="s">
        <v>47</v>
      </c>
      <c r="E25" s="255">
        <f>E24</f>
        <v>157000</v>
      </c>
      <c r="F25" s="188"/>
    </row>
    <row r="26" spans="1:6" ht="12.75" customHeight="1">
      <c r="A26" s="244"/>
      <c r="B26" s="244"/>
      <c r="C26" s="244"/>
      <c r="D26" s="244"/>
      <c r="E26" s="244"/>
      <c r="F26" s="259"/>
    </row>
    <row r="27" spans="1:6" ht="12.75" customHeight="1">
      <c r="A27" s="244"/>
      <c r="B27" s="244"/>
      <c r="C27" s="244"/>
      <c r="D27" s="244"/>
      <c r="E27" s="244"/>
      <c r="F27" s="259"/>
    </row>
    <row r="28" spans="1:6" ht="51" customHeight="1">
      <c r="A28" s="245" t="s">
        <v>559</v>
      </c>
      <c r="B28" s="245" t="s">
        <v>362</v>
      </c>
      <c r="C28" s="246" t="s">
        <v>564</v>
      </c>
      <c r="D28" s="246" t="s">
        <v>561</v>
      </c>
      <c r="E28" s="247" t="s">
        <v>565</v>
      </c>
      <c r="F28" s="188"/>
    </row>
    <row r="29" spans="1:6" ht="12.75" customHeight="1">
      <c r="A29" s="245">
        <v>1</v>
      </c>
      <c r="B29" s="245">
        <v>2</v>
      </c>
      <c r="C29" s="245">
        <v>3</v>
      </c>
      <c r="D29" s="245">
        <v>4</v>
      </c>
      <c r="E29" s="248">
        <v>5</v>
      </c>
      <c r="F29" s="188"/>
    </row>
    <row r="30" spans="1:6" ht="12.75" customHeight="1">
      <c r="A30" s="249"/>
      <c r="B30" s="250" t="s">
        <v>467</v>
      </c>
      <c r="C30" s="249"/>
      <c r="D30" s="249"/>
      <c r="E30" s="251"/>
      <c r="F30" s="188"/>
    </row>
    <row r="31" spans="1:6" ht="25.5" customHeight="1">
      <c r="A31" s="249">
        <v>1</v>
      </c>
      <c r="B31" s="252" t="s">
        <v>566</v>
      </c>
      <c r="C31" s="249"/>
      <c r="D31" s="249"/>
      <c r="E31" s="257">
        <v>0</v>
      </c>
      <c r="F31" s="188"/>
    </row>
    <row r="32" spans="1:6" ht="12.75" customHeight="1">
      <c r="A32" s="249"/>
      <c r="B32" s="249"/>
      <c r="C32" s="249"/>
      <c r="D32" s="249"/>
      <c r="E32" s="251"/>
      <c r="F32" s="188"/>
    </row>
    <row r="33" spans="1:6" ht="12.75">
      <c r="A33" s="249"/>
      <c r="B33" s="249" t="s">
        <v>323</v>
      </c>
      <c r="C33" s="249" t="s">
        <v>47</v>
      </c>
      <c r="D33" s="249" t="s">
        <v>47</v>
      </c>
      <c r="E33" s="258">
        <f>E31</f>
        <v>0</v>
      </c>
      <c r="F33" s="188"/>
    </row>
    <row r="34" ht="13.5" thickBot="1"/>
    <row r="35" spans="1:6" ht="13.5" thickBot="1">
      <c r="A35" s="618" t="s">
        <v>584</v>
      </c>
      <c r="B35" s="619"/>
      <c r="C35" s="619"/>
      <c r="D35" s="619"/>
      <c r="E35" s="619"/>
      <c r="F35" s="620"/>
    </row>
    <row r="36" spans="1:6" ht="78.75">
      <c r="A36" s="245" t="s">
        <v>559</v>
      </c>
      <c r="B36" s="245" t="s">
        <v>362</v>
      </c>
      <c r="C36" s="246" t="s">
        <v>560</v>
      </c>
      <c r="D36" s="246" t="s">
        <v>561</v>
      </c>
      <c r="E36" s="247" t="s">
        <v>562</v>
      </c>
      <c r="F36" s="189" t="s">
        <v>531</v>
      </c>
    </row>
    <row r="37" spans="1:6" ht="12.75">
      <c r="A37" s="245">
        <v>1</v>
      </c>
      <c r="B37" s="245">
        <v>2</v>
      </c>
      <c r="C37" s="245">
        <v>3</v>
      </c>
      <c r="D37" s="245">
        <v>4</v>
      </c>
      <c r="E37" s="248">
        <v>5</v>
      </c>
      <c r="F37" s="188"/>
    </row>
    <row r="38" spans="1:6" ht="12.75">
      <c r="A38" s="249"/>
      <c r="B38" s="250" t="s">
        <v>467</v>
      </c>
      <c r="C38" s="249"/>
      <c r="D38" s="249"/>
      <c r="E38" s="251"/>
      <c r="F38" s="188"/>
    </row>
    <row r="39" spans="1:6" ht="39">
      <c r="A39" s="249">
        <v>1</v>
      </c>
      <c r="B39" s="252" t="s">
        <v>563</v>
      </c>
      <c r="C39" s="253">
        <f>E39*100/D39</f>
        <v>6995454.545454545</v>
      </c>
      <c r="D39" s="249">
        <v>2.2</v>
      </c>
      <c r="E39" s="254">
        <v>153900</v>
      </c>
      <c r="F39" s="188"/>
    </row>
    <row r="40" spans="1:6" ht="12.75">
      <c r="A40" s="249"/>
      <c r="B40" s="249" t="s">
        <v>323</v>
      </c>
      <c r="C40" s="249" t="s">
        <v>47</v>
      </c>
      <c r="D40" s="249" t="s">
        <v>47</v>
      </c>
      <c r="E40" s="255">
        <f>E39</f>
        <v>153900</v>
      </c>
      <c r="F40" s="188"/>
    </row>
    <row r="41" spans="1:6" ht="12.75">
      <c r="A41" s="244"/>
      <c r="B41" s="244"/>
      <c r="C41" s="244"/>
      <c r="D41" s="244"/>
      <c r="E41" s="244"/>
      <c r="F41" s="259"/>
    </row>
    <row r="42" spans="1:6" ht="12.75">
      <c r="A42" s="244"/>
      <c r="B42" s="244"/>
      <c r="C42" s="244"/>
      <c r="D42" s="244"/>
      <c r="E42" s="244"/>
      <c r="F42" s="259"/>
    </row>
    <row r="43" spans="1:6" ht="52.5">
      <c r="A43" s="245" t="s">
        <v>559</v>
      </c>
      <c r="B43" s="245" t="s">
        <v>362</v>
      </c>
      <c r="C43" s="246" t="s">
        <v>564</v>
      </c>
      <c r="D43" s="246" t="s">
        <v>561</v>
      </c>
      <c r="E43" s="247" t="s">
        <v>565</v>
      </c>
      <c r="F43" s="188"/>
    </row>
    <row r="44" spans="1:6" ht="12.75">
      <c r="A44" s="245">
        <v>1</v>
      </c>
      <c r="B44" s="245">
        <v>2</v>
      </c>
      <c r="C44" s="245">
        <v>3</v>
      </c>
      <c r="D44" s="245">
        <v>4</v>
      </c>
      <c r="E44" s="248">
        <v>5</v>
      </c>
      <c r="F44" s="188"/>
    </row>
    <row r="45" spans="1:6" ht="12.75">
      <c r="A45" s="249"/>
      <c r="B45" s="250" t="s">
        <v>467</v>
      </c>
      <c r="C45" s="249"/>
      <c r="D45" s="249"/>
      <c r="E45" s="251"/>
      <c r="F45" s="188"/>
    </row>
    <row r="46" spans="1:6" ht="26.25">
      <c r="A46" s="249">
        <v>1</v>
      </c>
      <c r="B46" s="252" t="s">
        <v>566</v>
      </c>
      <c r="C46" s="249"/>
      <c r="D46" s="249"/>
      <c r="E46" s="257"/>
      <c r="F46" s="188"/>
    </row>
    <row r="47" spans="1:6" ht="12.75">
      <c r="A47" s="249"/>
      <c r="B47" s="249"/>
      <c r="C47" s="249"/>
      <c r="D47" s="249"/>
      <c r="E47" s="251"/>
      <c r="F47" s="188"/>
    </row>
    <row r="48" spans="1:6" ht="12.75">
      <c r="A48" s="249"/>
      <c r="B48" s="249" t="s">
        <v>323</v>
      </c>
      <c r="C48" s="249" t="s">
        <v>47</v>
      </c>
      <c r="D48" s="249" t="s">
        <v>47</v>
      </c>
      <c r="E48" s="258">
        <f>E46</f>
        <v>0</v>
      </c>
      <c r="F48" s="188"/>
    </row>
  </sheetData>
  <sheetProtection/>
  <mergeCells count="4">
    <mergeCell ref="A1:E1"/>
    <mergeCell ref="A20:F20"/>
    <mergeCell ref="A35:F35"/>
    <mergeCell ref="A5:F5"/>
  </mergeCells>
  <printOptions/>
  <pageMargins left="0.7" right="0.7" top="0.75" bottom="0.75" header="0.3" footer="0.3"/>
  <pageSetup horizontalDpi="600" verticalDpi="600" orientation="portrait" paperSize="9" scale="73" r:id="rId1"/>
</worksheet>
</file>

<file path=xl/worksheets/sheet14.xml><?xml version="1.0" encoding="utf-8"?>
<worksheet xmlns="http://schemas.openxmlformats.org/spreadsheetml/2006/main" xmlns:r="http://schemas.openxmlformats.org/officeDocument/2006/relationships">
  <dimension ref="A1:H137"/>
  <sheetViews>
    <sheetView view="pageBreakPreview" zoomScale="80" zoomScaleSheetLayoutView="80" zoomScalePageLayoutView="0" workbookViewId="0" topLeftCell="A1">
      <selection activeCell="H25" sqref="H25"/>
    </sheetView>
  </sheetViews>
  <sheetFormatPr defaultColWidth="23.375" defaultRowHeight="12.75"/>
  <cols>
    <col min="1" max="1" width="5.625" style="28" customWidth="1"/>
    <col min="2" max="2" width="37.875" style="28" customWidth="1"/>
    <col min="3" max="3" width="10.375" style="28" bestFit="1" customWidth="1"/>
    <col min="4" max="4" width="11.50390625" style="28" bestFit="1" customWidth="1"/>
    <col min="5" max="5" width="11.00390625" style="28" bestFit="1" customWidth="1"/>
    <col min="6" max="6" width="13.875" style="28" bestFit="1" customWidth="1"/>
    <col min="7" max="16384" width="23.375" style="28" customWidth="1"/>
  </cols>
  <sheetData>
    <row r="1" spans="1:7" ht="13.5">
      <c r="A1" s="616" t="s">
        <v>447</v>
      </c>
      <c r="B1" s="616"/>
      <c r="C1" s="616"/>
      <c r="D1" s="616"/>
      <c r="E1" s="616"/>
      <c r="F1" s="616"/>
      <c r="G1" s="616"/>
    </row>
    <row r="2" ht="15" customHeight="1" thickBot="1"/>
    <row r="3" spans="1:8" ht="14.25" thickBot="1">
      <c r="A3" s="605" t="s">
        <v>538</v>
      </c>
      <c r="B3" s="606"/>
      <c r="C3" s="606"/>
      <c r="D3" s="606"/>
      <c r="E3" s="606"/>
      <c r="F3" s="606"/>
      <c r="G3" s="606"/>
      <c r="H3" s="607"/>
    </row>
    <row r="4" spans="1:8" ht="27">
      <c r="A4" s="101" t="s">
        <v>346</v>
      </c>
      <c r="B4" s="101" t="s">
        <v>362</v>
      </c>
      <c r="C4" s="101" t="s">
        <v>404</v>
      </c>
      <c r="D4" s="101" t="s">
        <v>448</v>
      </c>
      <c r="E4" s="101" t="s">
        <v>439</v>
      </c>
      <c r="F4" s="101" t="s">
        <v>449</v>
      </c>
      <c r="G4" s="101" t="s">
        <v>450</v>
      </c>
      <c r="H4" s="107" t="s">
        <v>531</v>
      </c>
    </row>
    <row r="5" spans="1:8" ht="13.5">
      <c r="A5" s="41">
        <v>1</v>
      </c>
      <c r="B5" s="41">
        <v>2</v>
      </c>
      <c r="C5" s="41">
        <v>3</v>
      </c>
      <c r="D5" s="41">
        <v>4</v>
      </c>
      <c r="E5" s="41">
        <v>5</v>
      </c>
      <c r="F5" s="41">
        <v>6</v>
      </c>
      <c r="G5" s="41">
        <v>7</v>
      </c>
      <c r="H5" s="29"/>
    </row>
    <row r="6" spans="1:8" ht="27">
      <c r="A6" s="62"/>
      <c r="B6" s="62" t="s">
        <v>451</v>
      </c>
      <c r="C6" s="62"/>
      <c r="D6" s="41" t="s">
        <v>47</v>
      </c>
      <c r="E6" s="41" t="s">
        <v>47</v>
      </c>
      <c r="F6" s="41" t="s">
        <v>47</v>
      </c>
      <c r="G6" s="41" t="s">
        <v>47</v>
      </c>
      <c r="H6" s="29"/>
    </row>
    <row r="7" spans="1:8" ht="13.5">
      <c r="A7" s="62"/>
      <c r="B7" s="143" t="s">
        <v>467</v>
      </c>
      <c r="C7" s="192"/>
      <c r="D7" s="144"/>
      <c r="E7" s="144"/>
      <c r="F7" s="144"/>
      <c r="G7" s="144"/>
      <c r="H7" s="29"/>
    </row>
    <row r="8" spans="1:8" ht="15" customHeight="1" hidden="1">
      <c r="A8" s="62"/>
      <c r="B8" s="62"/>
      <c r="C8" s="62"/>
      <c r="D8" s="41"/>
      <c r="E8" s="41"/>
      <c r="F8" s="41"/>
      <c r="G8" s="41"/>
      <c r="H8" s="29"/>
    </row>
    <row r="9" spans="1:8" ht="13.5" hidden="1">
      <c r="A9" s="62"/>
      <c r="B9" s="62"/>
      <c r="C9" s="62"/>
      <c r="D9" s="41"/>
      <c r="E9" s="41"/>
      <c r="F9" s="41"/>
      <c r="G9" s="41"/>
      <c r="H9" s="29"/>
    </row>
    <row r="10" spans="1:8" ht="15" customHeight="1" hidden="1">
      <c r="A10" s="62"/>
      <c r="B10" s="62" t="s">
        <v>323</v>
      </c>
      <c r="C10" s="62">
        <v>34001</v>
      </c>
      <c r="D10" s="41"/>
      <c r="E10" s="41"/>
      <c r="F10" s="41"/>
      <c r="G10" s="41"/>
      <c r="H10" s="29"/>
    </row>
    <row r="11" spans="1:8" ht="13.5" hidden="1">
      <c r="A11" s="62"/>
      <c r="B11" s="62"/>
      <c r="C11" s="62"/>
      <c r="D11" s="41"/>
      <c r="E11" s="41"/>
      <c r="F11" s="41"/>
      <c r="G11" s="41"/>
      <c r="H11" s="29"/>
    </row>
    <row r="12" spans="1:8" ht="13.5" hidden="1">
      <c r="A12" s="62"/>
      <c r="B12" s="62"/>
      <c r="C12" s="62"/>
      <c r="D12" s="41"/>
      <c r="E12" s="41"/>
      <c r="F12" s="41"/>
      <c r="G12" s="41"/>
      <c r="H12" s="29"/>
    </row>
    <row r="13" spans="1:8" ht="13.5" hidden="1">
      <c r="A13" s="62"/>
      <c r="B13" s="62" t="s">
        <v>323</v>
      </c>
      <c r="C13" s="62">
        <v>34002</v>
      </c>
      <c r="D13" s="41"/>
      <c r="E13" s="41"/>
      <c r="F13" s="41"/>
      <c r="G13" s="41"/>
      <c r="H13" s="29"/>
    </row>
    <row r="14" spans="1:8" ht="13.5" hidden="1">
      <c r="A14" s="62"/>
      <c r="B14" s="62"/>
      <c r="C14" s="62"/>
      <c r="D14" s="41"/>
      <c r="E14" s="41"/>
      <c r="F14" s="41"/>
      <c r="G14" s="41"/>
      <c r="H14" s="29"/>
    </row>
    <row r="15" spans="1:8" ht="13.5" hidden="1">
      <c r="A15" s="62"/>
      <c r="B15" s="62"/>
      <c r="C15" s="62"/>
      <c r="D15" s="41"/>
      <c r="E15" s="41"/>
      <c r="F15" s="41"/>
      <c r="G15" s="41"/>
      <c r="H15" s="29"/>
    </row>
    <row r="16" spans="1:8" ht="13.5" hidden="1">
      <c r="A16" s="62"/>
      <c r="B16" s="62" t="s">
        <v>323</v>
      </c>
      <c r="C16" s="62">
        <v>34003</v>
      </c>
      <c r="D16" s="41"/>
      <c r="E16" s="41"/>
      <c r="F16" s="41"/>
      <c r="G16" s="41"/>
      <c r="H16" s="29"/>
    </row>
    <row r="17" spans="1:8" ht="13.5" hidden="1">
      <c r="A17" s="62"/>
      <c r="B17" s="62"/>
      <c r="C17" s="62"/>
      <c r="D17" s="41"/>
      <c r="E17" s="41"/>
      <c r="F17" s="41"/>
      <c r="G17" s="41"/>
      <c r="H17" s="29"/>
    </row>
    <row r="18" spans="1:8" ht="13.5" hidden="1">
      <c r="A18" s="62"/>
      <c r="B18" s="62"/>
      <c r="C18" s="62"/>
      <c r="D18" s="41"/>
      <c r="E18" s="41"/>
      <c r="F18" s="41"/>
      <c r="G18" s="41"/>
      <c r="H18" s="29"/>
    </row>
    <row r="19" spans="1:8" ht="13.5" hidden="1">
      <c r="A19" s="62"/>
      <c r="B19" s="62" t="s">
        <v>323</v>
      </c>
      <c r="C19" s="62">
        <v>34004</v>
      </c>
      <c r="D19" s="41"/>
      <c r="E19" s="41"/>
      <c r="F19" s="41"/>
      <c r="G19" s="41"/>
      <c r="H19" s="29"/>
    </row>
    <row r="20" spans="1:8" ht="13.5" hidden="1">
      <c r="A20" s="62"/>
      <c r="B20" s="62"/>
      <c r="C20" s="62"/>
      <c r="D20" s="41"/>
      <c r="E20" s="41"/>
      <c r="F20" s="41"/>
      <c r="G20" s="41"/>
      <c r="H20" s="29"/>
    </row>
    <row r="21" spans="1:8" ht="13.5" hidden="1">
      <c r="A21" s="62"/>
      <c r="B21" s="62"/>
      <c r="C21" s="62"/>
      <c r="D21" s="41"/>
      <c r="E21" s="41"/>
      <c r="F21" s="41"/>
      <c r="G21" s="41"/>
      <c r="H21" s="29"/>
    </row>
    <row r="22" spans="1:8" ht="13.5">
      <c r="A22" s="62"/>
      <c r="B22" s="62" t="s">
        <v>452</v>
      </c>
      <c r="C22" s="62">
        <v>34201</v>
      </c>
      <c r="D22" s="54" t="s">
        <v>453</v>
      </c>
      <c r="E22" s="98">
        <f>G22/F22</f>
        <v>11552.147239263804</v>
      </c>
      <c r="F22" s="41">
        <v>163</v>
      </c>
      <c r="G22" s="139">
        <v>1883000</v>
      </c>
      <c r="H22" s="29">
        <v>130000</v>
      </c>
    </row>
    <row r="23" spans="1:8" ht="13.5">
      <c r="A23" s="62"/>
      <c r="B23" s="61" t="s">
        <v>323</v>
      </c>
      <c r="C23" s="61">
        <v>34201</v>
      </c>
      <c r="D23" s="54"/>
      <c r="E23" s="98"/>
      <c r="F23" s="41"/>
      <c r="G23" s="133">
        <f>G22</f>
        <v>1883000</v>
      </c>
      <c r="H23" s="29"/>
    </row>
    <row r="24" spans="1:8" ht="13.5">
      <c r="A24" s="62"/>
      <c r="B24" s="62" t="s">
        <v>454</v>
      </c>
      <c r="C24" s="62">
        <v>34401</v>
      </c>
      <c r="D24" s="54"/>
      <c r="E24" s="98"/>
      <c r="F24" s="41"/>
      <c r="G24" s="139">
        <v>25000</v>
      </c>
      <c r="H24" s="29">
        <f>48385.89-1805.02</f>
        <v>46580.87</v>
      </c>
    </row>
    <row r="25" spans="1:8" ht="13.5">
      <c r="A25" s="62"/>
      <c r="B25" s="61" t="s">
        <v>323</v>
      </c>
      <c r="C25" s="61">
        <v>34401</v>
      </c>
      <c r="D25" s="54"/>
      <c r="E25" s="98"/>
      <c r="F25" s="41"/>
      <c r="G25" s="133">
        <f>G24</f>
        <v>25000</v>
      </c>
      <c r="H25" s="29"/>
    </row>
    <row r="26" spans="1:8" ht="13.5">
      <c r="A26" s="62"/>
      <c r="B26" s="62" t="s">
        <v>510</v>
      </c>
      <c r="C26" s="62">
        <v>34601</v>
      </c>
      <c r="D26" s="54"/>
      <c r="E26" s="98"/>
      <c r="F26" s="41"/>
      <c r="G26" s="139">
        <v>25000</v>
      </c>
      <c r="H26" s="29">
        <v>50000</v>
      </c>
    </row>
    <row r="27" spans="1:8" ht="22.5" customHeight="1">
      <c r="A27" s="62"/>
      <c r="B27" s="61" t="s">
        <v>323</v>
      </c>
      <c r="C27" s="61">
        <v>34601</v>
      </c>
      <c r="D27" s="54"/>
      <c r="E27" s="98"/>
      <c r="F27" s="41"/>
      <c r="G27" s="133">
        <f>G26</f>
        <v>25000</v>
      </c>
      <c r="H27" s="29"/>
    </row>
    <row r="28" spans="1:8" ht="13.5" hidden="1">
      <c r="A28" s="62"/>
      <c r="B28" s="143" t="s">
        <v>467</v>
      </c>
      <c r="C28" s="194"/>
      <c r="D28" s="170"/>
      <c r="E28" s="195"/>
      <c r="F28" s="144"/>
      <c r="G28" s="196"/>
      <c r="H28" s="29"/>
    </row>
    <row r="29" spans="1:8" ht="13.5" hidden="1">
      <c r="A29" s="62"/>
      <c r="B29" s="62" t="s">
        <v>528</v>
      </c>
      <c r="C29" s="197">
        <v>34501</v>
      </c>
      <c r="D29" s="54"/>
      <c r="E29" s="98"/>
      <c r="F29" s="41"/>
      <c r="G29" s="133"/>
      <c r="H29" s="29"/>
    </row>
    <row r="30" spans="1:8" ht="13.5">
      <c r="A30" s="62"/>
      <c r="B30" s="61" t="s">
        <v>323</v>
      </c>
      <c r="C30" s="61">
        <v>34000</v>
      </c>
      <c r="D30" s="42" t="s">
        <v>47</v>
      </c>
      <c r="E30" s="42" t="s">
        <v>47</v>
      </c>
      <c r="F30" s="42" t="s">
        <v>47</v>
      </c>
      <c r="G30" s="133">
        <f>G23+G25+G27</f>
        <v>1933000</v>
      </c>
      <c r="H30" s="29"/>
    </row>
    <row r="31" spans="1:8" ht="13.5">
      <c r="A31" s="62"/>
      <c r="B31" s="143" t="s">
        <v>465</v>
      </c>
      <c r="C31" s="192"/>
      <c r="D31" s="144"/>
      <c r="E31" s="144"/>
      <c r="F31" s="144"/>
      <c r="G31" s="193"/>
      <c r="H31" s="29"/>
    </row>
    <row r="32" spans="1:8" ht="13.5" hidden="1">
      <c r="A32" s="62"/>
      <c r="B32" s="62"/>
      <c r="C32" s="62"/>
      <c r="D32" s="41"/>
      <c r="E32" s="41"/>
      <c r="F32" s="41"/>
      <c r="G32" s="139"/>
      <c r="H32" s="29"/>
    </row>
    <row r="33" spans="1:8" ht="13.5" hidden="1">
      <c r="A33" s="62"/>
      <c r="B33" s="62"/>
      <c r="C33" s="62"/>
      <c r="D33" s="41"/>
      <c r="E33" s="41"/>
      <c r="F33" s="41"/>
      <c r="G33" s="139"/>
      <c r="H33" s="29"/>
    </row>
    <row r="34" spans="1:8" ht="13.5" hidden="1">
      <c r="A34" s="62"/>
      <c r="B34" s="62" t="s">
        <v>323</v>
      </c>
      <c r="C34" s="62">
        <v>34001</v>
      </c>
      <c r="D34" s="41"/>
      <c r="E34" s="41"/>
      <c r="F34" s="41"/>
      <c r="G34" s="139"/>
      <c r="H34" s="29"/>
    </row>
    <row r="35" spans="1:8" ht="13.5" hidden="1">
      <c r="A35" s="62"/>
      <c r="B35" s="62"/>
      <c r="C35" s="62"/>
      <c r="D35" s="41"/>
      <c r="E35" s="41"/>
      <c r="F35" s="41"/>
      <c r="G35" s="139"/>
      <c r="H35" s="29"/>
    </row>
    <row r="36" spans="1:8" ht="13.5" hidden="1">
      <c r="A36" s="62"/>
      <c r="B36" s="62"/>
      <c r="C36" s="62"/>
      <c r="D36" s="41"/>
      <c r="E36" s="41"/>
      <c r="F36" s="41"/>
      <c r="G36" s="139"/>
      <c r="H36" s="29"/>
    </row>
    <row r="37" spans="1:8" ht="13.5" hidden="1">
      <c r="A37" s="62"/>
      <c r="B37" s="62" t="s">
        <v>323</v>
      </c>
      <c r="C37" s="62">
        <v>34002</v>
      </c>
      <c r="D37" s="41"/>
      <c r="E37" s="41"/>
      <c r="F37" s="41"/>
      <c r="G37" s="139"/>
      <c r="H37" s="29"/>
    </row>
    <row r="38" spans="1:8" ht="13.5" hidden="1">
      <c r="A38" s="62"/>
      <c r="B38" s="62"/>
      <c r="C38" s="62"/>
      <c r="D38" s="41"/>
      <c r="E38" s="41"/>
      <c r="F38" s="41"/>
      <c r="G38" s="139"/>
      <c r="H38" s="29"/>
    </row>
    <row r="39" spans="1:8" ht="13.5" hidden="1">
      <c r="A39" s="62"/>
      <c r="B39" s="62"/>
      <c r="C39" s="62"/>
      <c r="D39" s="41"/>
      <c r="E39" s="41"/>
      <c r="F39" s="41"/>
      <c r="G39" s="139"/>
      <c r="H39" s="29"/>
    </row>
    <row r="40" spans="1:8" ht="13.5" hidden="1">
      <c r="A40" s="62"/>
      <c r="B40" s="62" t="s">
        <v>323</v>
      </c>
      <c r="C40" s="62">
        <v>34003</v>
      </c>
      <c r="D40" s="41"/>
      <c r="E40" s="41"/>
      <c r="F40" s="41"/>
      <c r="G40" s="139"/>
      <c r="H40" s="29"/>
    </row>
    <row r="41" spans="1:8" ht="13.5" hidden="1">
      <c r="A41" s="62"/>
      <c r="B41" s="62"/>
      <c r="C41" s="62"/>
      <c r="D41" s="41"/>
      <c r="E41" s="41"/>
      <c r="F41" s="41"/>
      <c r="G41" s="139"/>
      <c r="H41" s="29"/>
    </row>
    <row r="42" spans="1:8" ht="13.5" hidden="1">
      <c r="A42" s="62"/>
      <c r="B42" s="62"/>
      <c r="C42" s="62"/>
      <c r="D42" s="41"/>
      <c r="E42" s="41"/>
      <c r="F42" s="41"/>
      <c r="G42" s="139"/>
      <c r="H42" s="29"/>
    </row>
    <row r="43" spans="1:8" ht="13.5" hidden="1">
      <c r="A43" s="62"/>
      <c r="B43" s="62" t="s">
        <v>323</v>
      </c>
      <c r="C43" s="62">
        <v>34004</v>
      </c>
      <c r="D43" s="41"/>
      <c r="E43" s="41"/>
      <c r="F43" s="41"/>
      <c r="G43" s="139"/>
      <c r="H43" s="29"/>
    </row>
    <row r="44" spans="1:8" ht="13.5" hidden="1">
      <c r="A44" s="62"/>
      <c r="B44" s="62"/>
      <c r="C44" s="62"/>
      <c r="D44" s="41"/>
      <c r="E44" s="41"/>
      <c r="F44" s="41"/>
      <c r="G44" s="139"/>
      <c r="H44" s="29"/>
    </row>
    <row r="45" spans="1:8" ht="13.5" hidden="1">
      <c r="A45" s="62"/>
      <c r="B45" s="62"/>
      <c r="C45" s="62"/>
      <c r="D45" s="41"/>
      <c r="E45" s="41"/>
      <c r="F45" s="41"/>
      <c r="G45" s="139"/>
      <c r="H45" s="29"/>
    </row>
    <row r="46" spans="1:8" ht="13.5">
      <c r="A46" s="62"/>
      <c r="B46" s="62" t="s">
        <v>526</v>
      </c>
      <c r="C46" s="62">
        <v>34601</v>
      </c>
      <c r="D46" s="41"/>
      <c r="E46" s="41"/>
      <c r="F46" s="41"/>
      <c r="G46" s="139">
        <v>152100</v>
      </c>
      <c r="H46" s="29"/>
    </row>
    <row r="47" spans="1:8" ht="13.5">
      <c r="A47" s="62"/>
      <c r="B47" s="61" t="s">
        <v>323</v>
      </c>
      <c r="C47" s="61">
        <v>34601</v>
      </c>
      <c r="D47" s="42" t="s">
        <v>47</v>
      </c>
      <c r="E47" s="42" t="s">
        <v>47</v>
      </c>
      <c r="F47" s="42" t="s">
        <v>47</v>
      </c>
      <c r="G47" s="133">
        <f>G46</f>
        <v>152100</v>
      </c>
      <c r="H47" s="29"/>
    </row>
    <row r="48" spans="1:8" ht="13.5" hidden="1">
      <c r="A48" s="62"/>
      <c r="B48" s="39" t="s">
        <v>506</v>
      </c>
      <c r="C48" s="62"/>
      <c r="D48" s="41"/>
      <c r="E48" s="41"/>
      <c r="F48" s="41"/>
      <c r="G48" s="96"/>
      <c r="H48" s="29"/>
    </row>
    <row r="49" spans="1:8" ht="13.5" hidden="1">
      <c r="A49" s="62"/>
      <c r="B49" s="29" t="s">
        <v>507</v>
      </c>
      <c r="C49" s="62">
        <v>34601</v>
      </c>
      <c r="D49" s="41"/>
      <c r="E49" s="41"/>
      <c r="F49" s="41"/>
      <c r="G49" s="96">
        <v>40920</v>
      </c>
      <c r="H49" s="29"/>
    </row>
    <row r="50" spans="1:8" ht="13.5" hidden="1">
      <c r="A50" s="62"/>
      <c r="B50" s="62"/>
      <c r="C50" s="62"/>
      <c r="D50" s="41"/>
      <c r="E50" s="41"/>
      <c r="F50" s="41"/>
      <c r="G50" s="96"/>
      <c r="H50" s="29"/>
    </row>
    <row r="51" spans="1:8" ht="13.5" hidden="1">
      <c r="A51" s="62"/>
      <c r="B51" s="62" t="s">
        <v>323</v>
      </c>
      <c r="C51" s="62"/>
      <c r="D51" s="41"/>
      <c r="E51" s="41"/>
      <c r="F51" s="41"/>
      <c r="G51" s="96">
        <f>G49</f>
        <v>40920</v>
      </c>
      <c r="H51" s="29"/>
    </row>
    <row r="52" spans="1:8" ht="13.5" hidden="1">
      <c r="A52" s="62"/>
      <c r="B52" s="39" t="s">
        <v>506</v>
      </c>
      <c r="C52" s="62"/>
      <c r="D52" s="41"/>
      <c r="E52" s="41"/>
      <c r="F52" s="41"/>
      <c r="G52" s="96"/>
      <c r="H52" s="29"/>
    </row>
    <row r="53" spans="1:8" ht="13.5" hidden="1">
      <c r="A53" s="62"/>
      <c r="B53" s="29" t="s">
        <v>507</v>
      </c>
      <c r="C53" s="62"/>
      <c r="D53" s="41"/>
      <c r="E53" s="41"/>
      <c r="F53" s="41"/>
      <c r="G53" s="96">
        <v>72000</v>
      </c>
      <c r="H53" s="29"/>
    </row>
    <row r="54" spans="1:8" ht="13.5" hidden="1">
      <c r="A54" s="62"/>
      <c r="B54" s="62" t="s">
        <v>323</v>
      </c>
      <c r="C54" s="62">
        <v>34601</v>
      </c>
      <c r="D54" s="41"/>
      <c r="E54" s="41"/>
      <c r="F54" s="41"/>
      <c r="G54" s="96">
        <f>G53</f>
        <v>72000</v>
      </c>
      <c r="H54" s="29"/>
    </row>
    <row r="55" spans="1:8" ht="13.5" hidden="1">
      <c r="A55" s="62"/>
      <c r="B55" s="62"/>
      <c r="C55" s="62"/>
      <c r="D55" s="41"/>
      <c r="E55" s="41"/>
      <c r="F55" s="41"/>
      <c r="G55" s="96"/>
      <c r="H55" s="29"/>
    </row>
    <row r="56" spans="1:8" ht="13.5" hidden="1">
      <c r="A56" s="62"/>
      <c r="B56" s="62"/>
      <c r="C56" s="62"/>
      <c r="D56" s="41"/>
      <c r="E56" s="41"/>
      <c r="F56" s="41"/>
      <c r="G56" s="96"/>
      <c r="H56" s="29"/>
    </row>
    <row r="57" spans="1:8" ht="13.5" hidden="1">
      <c r="A57" s="62"/>
      <c r="B57" s="62" t="s">
        <v>323</v>
      </c>
      <c r="C57" s="62">
        <v>34003</v>
      </c>
      <c r="D57" s="41"/>
      <c r="E57" s="41"/>
      <c r="F57" s="41"/>
      <c r="G57" s="96"/>
      <c r="H57" s="29"/>
    </row>
    <row r="58" spans="1:8" ht="13.5" hidden="1">
      <c r="A58" s="62"/>
      <c r="B58" s="62"/>
      <c r="C58" s="62"/>
      <c r="D58" s="41"/>
      <c r="E58" s="41"/>
      <c r="F58" s="41"/>
      <c r="G58" s="96"/>
      <c r="H58" s="29"/>
    </row>
    <row r="59" spans="1:8" ht="13.5" hidden="1">
      <c r="A59" s="62"/>
      <c r="B59" s="62"/>
      <c r="C59" s="62"/>
      <c r="D59" s="41"/>
      <c r="E59" s="41"/>
      <c r="F59" s="41"/>
      <c r="G59" s="96"/>
      <c r="H59" s="29"/>
    </row>
    <row r="60" spans="1:8" ht="13.5" hidden="1">
      <c r="A60" s="62"/>
      <c r="B60" s="62" t="s">
        <v>323</v>
      </c>
      <c r="C60" s="62">
        <v>34004</v>
      </c>
      <c r="D60" s="41"/>
      <c r="E60" s="41"/>
      <c r="F60" s="41"/>
      <c r="G60" s="96"/>
      <c r="H60" s="29"/>
    </row>
    <row r="61" spans="1:8" ht="13.5" hidden="1">
      <c r="A61" s="62"/>
      <c r="B61" s="62"/>
      <c r="C61" s="62"/>
      <c r="D61" s="41"/>
      <c r="E61" s="41"/>
      <c r="F61" s="41"/>
      <c r="G61" s="96"/>
      <c r="H61" s="29"/>
    </row>
    <row r="62" spans="1:8" ht="13.5" hidden="1">
      <c r="A62" s="62"/>
      <c r="B62" s="62"/>
      <c r="C62" s="62"/>
      <c r="D62" s="41"/>
      <c r="E62" s="41"/>
      <c r="F62" s="41"/>
      <c r="G62" s="96"/>
      <c r="H62" s="29"/>
    </row>
    <row r="63" spans="1:8" ht="13.5" hidden="1">
      <c r="A63" s="62"/>
      <c r="B63" s="62" t="s">
        <v>455</v>
      </c>
      <c r="C63" s="62"/>
      <c r="D63" s="41"/>
      <c r="E63" s="41"/>
      <c r="F63" s="41"/>
      <c r="G63" s="96">
        <v>252000</v>
      </c>
      <c r="H63" s="29"/>
    </row>
    <row r="64" spans="1:8" ht="13.5" hidden="1">
      <c r="A64" s="62"/>
      <c r="B64" s="61" t="s">
        <v>323</v>
      </c>
      <c r="C64" s="61">
        <v>34601</v>
      </c>
      <c r="D64" s="41"/>
      <c r="E64" s="41"/>
      <c r="F64" s="41"/>
      <c r="G64" s="97">
        <f>G51+G54</f>
        <v>112920</v>
      </c>
      <c r="H64" s="29"/>
    </row>
    <row r="65" spans="1:8" ht="13.5" hidden="1">
      <c r="A65" s="62"/>
      <c r="B65" s="143" t="s">
        <v>523</v>
      </c>
      <c r="C65" s="194"/>
      <c r="D65" s="144"/>
      <c r="E65" s="144"/>
      <c r="F65" s="144"/>
      <c r="G65" s="229"/>
      <c r="H65" s="29"/>
    </row>
    <row r="66" spans="1:8" ht="27" hidden="1">
      <c r="A66" s="62"/>
      <c r="B66" s="62" t="s">
        <v>545</v>
      </c>
      <c r="C66" s="62">
        <v>34601</v>
      </c>
      <c r="D66" s="41"/>
      <c r="E66" s="41"/>
      <c r="F66" s="41"/>
      <c r="G66" s="139">
        <v>20000</v>
      </c>
      <c r="H66" s="29"/>
    </row>
    <row r="67" spans="1:8" ht="13.5" hidden="1">
      <c r="A67" s="62"/>
      <c r="B67" s="61"/>
      <c r="C67" s="61">
        <v>34601</v>
      </c>
      <c r="D67" s="41"/>
      <c r="E67" s="41"/>
      <c r="F67" s="41"/>
      <c r="G67" s="133">
        <f>G66</f>
        <v>20000</v>
      </c>
      <c r="H67" s="29"/>
    </row>
    <row r="68" spans="1:8" ht="13.5" hidden="1">
      <c r="A68" s="62"/>
      <c r="B68" s="198" t="s">
        <v>547</v>
      </c>
      <c r="C68" s="194"/>
      <c r="D68" s="144"/>
      <c r="E68" s="144"/>
      <c r="F68" s="144"/>
      <c r="G68" s="196"/>
      <c r="H68" s="29"/>
    </row>
    <row r="69" spans="1:8" ht="27" hidden="1">
      <c r="A69" s="62"/>
      <c r="B69" s="62" t="s">
        <v>548</v>
      </c>
      <c r="C69" s="62">
        <v>34601</v>
      </c>
      <c r="D69" s="41"/>
      <c r="E69" s="41"/>
      <c r="F69" s="41"/>
      <c r="G69" s="139">
        <v>74500</v>
      </c>
      <c r="H69" s="29"/>
    </row>
    <row r="70" spans="1:8" ht="13.5" hidden="1">
      <c r="A70" s="62"/>
      <c r="B70" s="61"/>
      <c r="C70" s="61">
        <f>C69</f>
        <v>34601</v>
      </c>
      <c r="D70" s="41"/>
      <c r="E70" s="41"/>
      <c r="F70" s="41"/>
      <c r="G70" s="133">
        <f>G69</f>
        <v>74500</v>
      </c>
      <c r="H70" s="29"/>
    </row>
    <row r="71" spans="1:8" ht="13.5">
      <c r="A71" s="62"/>
      <c r="B71" s="143" t="s">
        <v>534</v>
      </c>
      <c r="C71" s="192"/>
      <c r="D71" s="144"/>
      <c r="E71" s="144"/>
      <c r="F71" s="144"/>
      <c r="G71" s="193"/>
      <c r="H71" s="29"/>
    </row>
    <row r="72" spans="1:8" ht="13.5" hidden="1">
      <c r="A72" s="62"/>
      <c r="B72" s="62"/>
      <c r="C72" s="62"/>
      <c r="D72" s="41"/>
      <c r="E72" s="41"/>
      <c r="F72" s="41"/>
      <c r="G72" s="139"/>
      <c r="H72" s="29"/>
    </row>
    <row r="73" spans="1:8" ht="13.5" hidden="1">
      <c r="A73" s="62"/>
      <c r="B73" s="62"/>
      <c r="C73" s="62"/>
      <c r="D73" s="41"/>
      <c r="E73" s="41"/>
      <c r="F73" s="41"/>
      <c r="G73" s="139"/>
      <c r="H73" s="29"/>
    </row>
    <row r="74" spans="1:8" ht="13.5" hidden="1">
      <c r="A74" s="62"/>
      <c r="B74" s="62" t="s">
        <v>323</v>
      </c>
      <c r="C74" s="62">
        <v>34001</v>
      </c>
      <c r="D74" s="41"/>
      <c r="E74" s="41"/>
      <c r="F74" s="41"/>
      <c r="G74" s="139"/>
      <c r="H74" s="29"/>
    </row>
    <row r="75" spans="1:8" ht="13.5" hidden="1">
      <c r="A75" s="62"/>
      <c r="B75" s="62"/>
      <c r="C75" s="62"/>
      <c r="D75" s="41"/>
      <c r="E75" s="41"/>
      <c r="F75" s="41"/>
      <c r="G75" s="139"/>
      <c r="H75" s="29"/>
    </row>
    <row r="76" spans="1:8" ht="13.5" hidden="1">
      <c r="A76" s="62"/>
      <c r="B76" s="62"/>
      <c r="C76" s="62"/>
      <c r="D76" s="41"/>
      <c r="E76" s="41"/>
      <c r="F76" s="41"/>
      <c r="G76" s="139"/>
      <c r="H76" s="29"/>
    </row>
    <row r="77" spans="1:8" ht="13.5" hidden="1">
      <c r="A77" s="62"/>
      <c r="B77" s="62" t="s">
        <v>323</v>
      </c>
      <c r="C77" s="62">
        <v>34002</v>
      </c>
      <c r="D77" s="41"/>
      <c r="E77" s="41"/>
      <c r="F77" s="41"/>
      <c r="G77" s="139"/>
      <c r="H77" s="29"/>
    </row>
    <row r="78" spans="1:8" ht="13.5" hidden="1">
      <c r="A78" s="62"/>
      <c r="B78" s="62"/>
      <c r="C78" s="62"/>
      <c r="D78" s="41"/>
      <c r="E78" s="41"/>
      <c r="F78" s="41"/>
      <c r="G78" s="139"/>
      <c r="H78" s="29"/>
    </row>
    <row r="79" spans="1:8" ht="13.5" hidden="1">
      <c r="A79" s="62"/>
      <c r="B79" s="62"/>
      <c r="C79" s="62"/>
      <c r="D79" s="41"/>
      <c r="E79" s="41"/>
      <c r="F79" s="41"/>
      <c r="G79" s="139"/>
      <c r="H79" s="29"/>
    </row>
    <row r="80" spans="1:8" ht="13.5" hidden="1">
      <c r="A80" s="62"/>
      <c r="B80" s="62" t="s">
        <v>323</v>
      </c>
      <c r="C80" s="62">
        <v>34003</v>
      </c>
      <c r="D80" s="41"/>
      <c r="E80" s="41"/>
      <c r="F80" s="41"/>
      <c r="G80" s="139"/>
      <c r="H80" s="29"/>
    </row>
    <row r="81" spans="1:8" ht="13.5" hidden="1">
      <c r="A81" s="62"/>
      <c r="B81" s="62"/>
      <c r="C81" s="62"/>
      <c r="D81" s="41"/>
      <c r="E81" s="41"/>
      <c r="F81" s="41"/>
      <c r="G81" s="139"/>
      <c r="H81" s="29"/>
    </row>
    <row r="82" spans="1:8" ht="13.5" hidden="1">
      <c r="A82" s="62"/>
      <c r="B82" s="62"/>
      <c r="C82" s="62"/>
      <c r="D82" s="41"/>
      <c r="E82" s="41"/>
      <c r="F82" s="41"/>
      <c r="G82" s="139"/>
      <c r="H82" s="29"/>
    </row>
    <row r="83" spans="1:8" ht="13.5" hidden="1">
      <c r="A83" s="62"/>
      <c r="B83" s="62" t="s">
        <v>323</v>
      </c>
      <c r="C83" s="62">
        <v>34004</v>
      </c>
      <c r="D83" s="41"/>
      <c r="E83" s="41"/>
      <c r="F83" s="41"/>
      <c r="G83" s="139"/>
      <c r="H83" s="29"/>
    </row>
    <row r="84" spans="1:8" ht="13.5" hidden="1">
      <c r="A84" s="62"/>
      <c r="B84" s="62"/>
      <c r="C84" s="62"/>
      <c r="D84" s="41"/>
      <c r="E84" s="41"/>
      <c r="F84" s="41"/>
      <c r="G84" s="139"/>
      <c r="H84" s="29"/>
    </row>
    <row r="85" spans="1:8" ht="13.5" hidden="1">
      <c r="A85" s="62"/>
      <c r="B85" s="62"/>
      <c r="C85" s="62"/>
      <c r="D85" s="41"/>
      <c r="E85" s="41"/>
      <c r="F85" s="41"/>
      <c r="G85" s="139"/>
      <c r="H85" s="29"/>
    </row>
    <row r="86" spans="1:8" ht="13.5">
      <c r="A86" s="62"/>
      <c r="B86" s="62" t="s">
        <v>452</v>
      </c>
      <c r="C86" s="62">
        <v>34201</v>
      </c>
      <c r="D86" s="41"/>
      <c r="E86" s="41"/>
      <c r="F86" s="41">
        <v>163</v>
      </c>
      <c r="G86" s="139">
        <v>3034000</v>
      </c>
      <c r="H86" s="29"/>
    </row>
    <row r="87" spans="1:8" ht="13.5" hidden="1">
      <c r="A87" s="62"/>
      <c r="B87" s="62" t="s">
        <v>323</v>
      </c>
      <c r="C87" s="62">
        <v>34601</v>
      </c>
      <c r="D87" s="41"/>
      <c r="E87" s="41"/>
      <c r="F87" s="41"/>
      <c r="G87" s="139">
        <f>G86</f>
        <v>3034000</v>
      </c>
      <c r="H87" s="29"/>
    </row>
    <row r="88" spans="1:8" ht="13.5">
      <c r="A88" s="62"/>
      <c r="B88" s="61" t="s">
        <v>323</v>
      </c>
      <c r="C88" s="61">
        <v>34201</v>
      </c>
      <c r="D88" s="42" t="s">
        <v>47</v>
      </c>
      <c r="E88" s="42" t="s">
        <v>47</v>
      </c>
      <c r="F88" s="42" t="s">
        <v>47</v>
      </c>
      <c r="G88" s="133">
        <f>G87</f>
        <v>3034000</v>
      </c>
      <c r="H88" s="29"/>
    </row>
    <row r="89" spans="1:8" ht="13.5">
      <c r="A89" s="29"/>
      <c r="B89" s="143" t="s">
        <v>534</v>
      </c>
      <c r="C89" s="192"/>
      <c r="D89" s="144"/>
      <c r="E89" s="144"/>
      <c r="F89" s="144"/>
      <c r="G89" s="193"/>
      <c r="H89" s="29"/>
    </row>
    <row r="90" spans="1:8" ht="13.5">
      <c r="A90" s="29"/>
      <c r="B90" s="62" t="s">
        <v>323</v>
      </c>
      <c r="C90" s="62">
        <v>34601</v>
      </c>
      <c r="D90" s="41"/>
      <c r="E90" s="41"/>
      <c r="F90" s="41"/>
      <c r="G90" s="139">
        <v>233300</v>
      </c>
      <c r="H90" s="29"/>
    </row>
    <row r="91" spans="1:8" ht="14.25" thickBot="1">
      <c r="A91" s="211"/>
      <c r="B91" s="200" t="s">
        <v>323</v>
      </c>
      <c r="C91" s="200">
        <v>34601</v>
      </c>
      <c r="D91" s="201" t="s">
        <v>47</v>
      </c>
      <c r="E91" s="201" t="s">
        <v>47</v>
      </c>
      <c r="F91" s="201" t="s">
        <v>47</v>
      </c>
      <c r="G91" s="216">
        <f>G90</f>
        <v>233300</v>
      </c>
      <c r="H91" s="212"/>
    </row>
    <row r="92" spans="1:8" ht="14.25" thickBot="1">
      <c r="A92" s="213"/>
      <c r="B92" s="215" t="s">
        <v>501</v>
      </c>
      <c r="C92" s="215">
        <v>34000</v>
      </c>
      <c r="D92" s="214"/>
      <c r="E92" s="214"/>
      <c r="F92" s="218"/>
      <c r="G92" s="219">
        <f>G30+G47+G88+G91</f>
        <v>5352400</v>
      </c>
      <c r="H92" s="217">
        <f>SUM(H8:H91)</f>
        <v>226580.87</v>
      </c>
    </row>
    <row r="93" ht="14.25" thickBot="1"/>
    <row r="94" spans="1:7" ht="14.25" thickBot="1">
      <c r="A94" s="605" t="s">
        <v>553</v>
      </c>
      <c r="B94" s="606"/>
      <c r="C94" s="606"/>
      <c r="D94" s="606"/>
      <c r="E94" s="606"/>
      <c r="F94" s="606"/>
      <c r="G94" s="607"/>
    </row>
    <row r="95" spans="1:7" ht="27">
      <c r="A95" s="101" t="s">
        <v>346</v>
      </c>
      <c r="B95" s="101" t="s">
        <v>362</v>
      </c>
      <c r="C95" s="101" t="s">
        <v>404</v>
      </c>
      <c r="D95" s="101" t="s">
        <v>448</v>
      </c>
      <c r="E95" s="101" t="s">
        <v>439</v>
      </c>
      <c r="F95" s="101" t="s">
        <v>449</v>
      </c>
      <c r="G95" s="101" t="s">
        <v>450</v>
      </c>
    </row>
    <row r="96" spans="1:7" ht="13.5">
      <c r="A96" s="41">
        <v>1</v>
      </c>
      <c r="B96" s="41">
        <v>2</v>
      </c>
      <c r="C96" s="41">
        <v>3</v>
      </c>
      <c r="D96" s="41">
        <v>4</v>
      </c>
      <c r="E96" s="41">
        <v>5</v>
      </c>
      <c r="F96" s="41">
        <v>6</v>
      </c>
      <c r="G96" s="41">
        <v>7</v>
      </c>
    </row>
    <row r="97" spans="1:7" ht="27">
      <c r="A97" s="62"/>
      <c r="B97" s="62" t="s">
        <v>451</v>
      </c>
      <c r="C97" s="62"/>
      <c r="D97" s="41" t="s">
        <v>47</v>
      </c>
      <c r="E97" s="41" t="s">
        <v>47</v>
      </c>
      <c r="F97" s="41" t="s">
        <v>47</v>
      </c>
      <c r="G97" s="41" t="s">
        <v>47</v>
      </c>
    </row>
    <row r="98" spans="1:7" ht="13.5">
      <c r="A98" s="62"/>
      <c r="B98" s="143" t="s">
        <v>467</v>
      </c>
      <c r="C98" s="192"/>
      <c r="D98" s="144"/>
      <c r="E98" s="144"/>
      <c r="F98" s="144"/>
      <c r="G98" s="144"/>
    </row>
    <row r="99" spans="1:7" ht="13.5">
      <c r="A99" s="62"/>
      <c r="B99" s="62" t="s">
        <v>452</v>
      </c>
      <c r="C99" s="62">
        <v>34201</v>
      </c>
      <c r="D99" s="54" t="s">
        <v>453</v>
      </c>
      <c r="E99" s="98">
        <f>G99/F99</f>
        <v>10076.687116564417</v>
      </c>
      <c r="F99" s="41">
        <v>163</v>
      </c>
      <c r="G99" s="139">
        <v>1642500</v>
      </c>
    </row>
    <row r="100" spans="1:7" ht="13.5">
      <c r="A100" s="62"/>
      <c r="B100" s="61" t="s">
        <v>323</v>
      </c>
      <c r="C100" s="61">
        <v>34201</v>
      </c>
      <c r="D100" s="54"/>
      <c r="E100" s="98"/>
      <c r="F100" s="41"/>
      <c r="G100" s="133">
        <f>G99</f>
        <v>1642500</v>
      </c>
    </row>
    <row r="101" spans="1:7" ht="13.5">
      <c r="A101" s="62"/>
      <c r="B101" s="62" t="s">
        <v>454</v>
      </c>
      <c r="C101" s="62">
        <v>34401</v>
      </c>
      <c r="D101" s="54"/>
      <c r="E101" s="98"/>
      <c r="F101" s="41"/>
      <c r="G101" s="139">
        <v>28526.3</v>
      </c>
    </row>
    <row r="102" spans="1:7" ht="13.5">
      <c r="A102" s="62"/>
      <c r="B102" s="61" t="s">
        <v>323</v>
      </c>
      <c r="C102" s="61">
        <v>34401</v>
      </c>
      <c r="D102" s="54"/>
      <c r="E102" s="98"/>
      <c r="F102" s="41"/>
      <c r="G102" s="133">
        <f>G101</f>
        <v>28526.3</v>
      </c>
    </row>
    <row r="103" spans="1:7" ht="13.5">
      <c r="A103" s="62"/>
      <c r="B103" s="62" t="s">
        <v>510</v>
      </c>
      <c r="C103" s="62">
        <v>34601</v>
      </c>
      <c r="D103" s="54"/>
      <c r="E103" s="98"/>
      <c r="F103" s="41"/>
      <c r="G103" s="139">
        <v>7999.9</v>
      </c>
    </row>
    <row r="104" spans="1:7" ht="13.5">
      <c r="A104" s="62"/>
      <c r="B104" s="61" t="s">
        <v>323</v>
      </c>
      <c r="C104" s="61">
        <v>34601</v>
      </c>
      <c r="D104" s="54"/>
      <c r="E104" s="98"/>
      <c r="F104" s="41"/>
      <c r="G104" s="133">
        <f>G103</f>
        <v>7999.9</v>
      </c>
    </row>
    <row r="105" spans="1:7" ht="13.5">
      <c r="A105" s="62"/>
      <c r="B105" s="143" t="s">
        <v>465</v>
      </c>
      <c r="C105" s="192"/>
      <c r="D105" s="144"/>
      <c r="E105" s="144"/>
      <c r="F105" s="144"/>
      <c r="G105" s="193"/>
    </row>
    <row r="106" spans="1:7" ht="13.5">
      <c r="A106" s="62"/>
      <c r="B106" s="62" t="s">
        <v>526</v>
      </c>
      <c r="C106" s="62">
        <v>34601</v>
      </c>
      <c r="D106" s="41"/>
      <c r="E106" s="41"/>
      <c r="F106" s="41"/>
      <c r="G106" s="139">
        <v>139880</v>
      </c>
    </row>
    <row r="107" spans="1:7" ht="13.5">
      <c r="A107" s="62"/>
      <c r="B107" s="61" t="s">
        <v>323</v>
      </c>
      <c r="C107" s="61">
        <v>34601</v>
      </c>
      <c r="D107" s="41"/>
      <c r="E107" s="41"/>
      <c r="F107" s="41"/>
      <c r="G107" s="133">
        <f>G106</f>
        <v>139880</v>
      </c>
    </row>
    <row r="108" spans="1:7" ht="13.5">
      <c r="A108" s="62"/>
      <c r="B108" s="143" t="s">
        <v>534</v>
      </c>
      <c r="C108" s="192"/>
      <c r="D108" s="144"/>
      <c r="E108" s="144"/>
      <c r="F108" s="144"/>
      <c r="G108" s="193"/>
    </row>
    <row r="109" spans="1:7" ht="13.5">
      <c r="A109" s="62"/>
      <c r="B109" s="62" t="s">
        <v>452</v>
      </c>
      <c r="C109" s="62">
        <v>34201</v>
      </c>
      <c r="D109" s="41"/>
      <c r="E109" s="41"/>
      <c r="F109" s="41">
        <v>163</v>
      </c>
      <c r="G109" s="139">
        <v>3034000</v>
      </c>
    </row>
    <row r="110" spans="1:7" ht="13.5">
      <c r="A110" s="62"/>
      <c r="B110" s="61" t="s">
        <v>323</v>
      </c>
      <c r="C110" s="61">
        <v>34201</v>
      </c>
      <c r="D110" s="42" t="s">
        <v>47</v>
      </c>
      <c r="E110" s="42" t="s">
        <v>47</v>
      </c>
      <c r="F110" s="42" t="s">
        <v>47</v>
      </c>
      <c r="G110" s="133">
        <f>G109</f>
        <v>3034000</v>
      </c>
    </row>
    <row r="111" spans="1:7" ht="13.5">
      <c r="A111" s="29"/>
      <c r="B111" s="143" t="s">
        <v>534</v>
      </c>
      <c r="C111" s="192"/>
      <c r="D111" s="144"/>
      <c r="E111" s="144"/>
      <c r="F111" s="144"/>
      <c r="G111" s="193"/>
    </row>
    <row r="112" spans="1:7" ht="13.5">
      <c r="A112" s="29"/>
      <c r="B112" s="62" t="s">
        <v>323</v>
      </c>
      <c r="C112" s="62">
        <v>34601</v>
      </c>
      <c r="D112" s="41"/>
      <c r="E112" s="41"/>
      <c r="F112" s="41"/>
      <c r="G112" s="139">
        <v>233300</v>
      </c>
    </row>
    <row r="113" spans="1:7" ht="14.25" thickBot="1">
      <c r="A113" s="211"/>
      <c r="B113" s="200" t="s">
        <v>323</v>
      </c>
      <c r="C113" s="200">
        <v>34601</v>
      </c>
      <c r="D113" s="201" t="s">
        <v>47</v>
      </c>
      <c r="E113" s="201" t="s">
        <v>47</v>
      </c>
      <c r="F113" s="201" t="s">
        <v>47</v>
      </c>
      <c r="G113" s="216">
        <f>G112</f>
        <v>233300</v>
      </c>
    </row>
    <row r="114" spans="1:7" ht="14.25" thickBot="1">
      <c r="A114" s="213"/>
      <c r="B114" s="215" t="s">
        <v>501</v>
      </c>
      <c r="C114" s="214"/>
      <c r="D114" s="214"/>
      <c r="E114" s="214"/>
      <c r="F114" s="218"/>
      <c r="G114" s="219">
        <f>G100+G102+G104+G107+G110+G113</f>
        <v>5086206.2</v>
      </c>
    </row>
    <row r="115" ht="14.25" thickBot="1"/>
    <row r="116" spans="1:7" ht="14.25" thickBot="1">
      <c r="A116" s="605" t="s">
        <v>584</v>
      </c>
      <c r="B116" s="606"/>
      <c r="C116" s="606"/>
      <c r="D116" s="606"/>
      <c r="E116" s="606"/>
      <c r="F116" s="606"/>
      <c r="G116" s="607"/>
    </row>
    <row r="117" spans="1:7" ht="27">
      <c r="A117" s="101" t="s">
        <v>346</v>
      </c>
      <c r="B117" s="101" t="s">
        <v>362</v>
      </c>
      <c r="C117" s="101" t="s">
        <v>404</v>
      </c>
      <c r="D117" s="101" t="s">
        <v>448</v>
      </c>
      <c r="E117" s="101" t="s">
        <v>439</v>
      </c>
      <c r="F117" s="101" t="s">
        <v>449</v>
      </c>
      <c r="G117" s="101" t="s">
        <v>450</v>
      </c>
    </row>
    <row r="118" spans="1:7" ht="13.5">
      <c r="A118" s="41">
        <v>1</v>
      </c>
      <c r="B118" s="41">
        <v>2</v>
      </c>
      <c r="C118" s="41">
        <v>3</v>
      </c>
      <c r="D118" s="41">
        <v>4</v>
      </c>
      <c r="E118" s="41">
        <v>5</v>
      </c>
      <c r="F118" s="41">
        <v>6</v>
      </c>
      <c r="G118" s="41">
        <v>7</v>
      </c>
    </row>
    <row r="119" spans="1:7" ht="27">
      <c r="A119" s="62"/>
      <c r="B119" s="62" t="s">
        <v>451</v>
      </c>
      <c r="C119" s="62"/>
      <c r="D119" s="41" t="s">
        <v>47</v>
      </c>
      <c r="E119" s="41" t="s">
        <v>47</v>
      </c>
      <c r="F119" s="41" t="s">
        <v>47</v>
      </c>
      <c r="G119" s="41" t="s">
        <v>47</v>
      </c>
    </row>
    <row r="120" spans="1:7" ht="13.5">
      <c r="A120" s="62"/>
      <c r="B120" s="143" t="s">
        <v>467</v>
      </c>
      <c r="C120" s="192"/>
      <c r="D120" s="144"/>
      <c r="E120" s="144"/>
      <c r="F120" s="144"/>
      <c r="G120" s="144"/>
    </row>
    <row r="121" spans="1:7" ht="13.5">
      <c r="A121" s="62"/>
      <c r="B121" s="62" t="s">
        <v>452</v>
      </c>
      <c r="C121" s="62">
        <v>34201</v>
      </c>
      <c r="D121" s="54" t="s">
        <v>453</v>
      </c>
      <c r="E121" s="98">
        <f>G121/F121</f>
        <v>10076.687116564417</v>
      </c>
      <c r="F121" s="41">
        <v>163</v>
      </c>
      <c r="G121" s="139">
        <v>1642500</v>
      </c>
    </row>
    <row r="122" spans="1:7" ht="13.5">
      <c r="A122" s="62"/>
      <c r="B122" s="61" t="s">
        <v>323</v>
      </c>
      <c r="C122" s="61">
        <v>34201</v>
      </c>
      <c r="D122" s="54"/>
      <c r="E122" s="98"/>
      <c r="F122" s="41"/>
      <c r="G122" s="133">
        <f>G121</f>
        <v>1642500</v>
      </c>
    </row>
    <row r="123" spans="1:7" ht="13.5">
      <c r="A123" s="62"/>
      <c r="B123" s="62" t="s">
        <v>454</v>
      </c>
      <c r="C123" s="62">
        <v>34401</v>
      </c>
      <c r="D123" s="54"/>
      <c r="E123" s="98"/>
      <c r="F123" s="41"/>
      <c r="G123" s="139">
        <v>28526.3</v>
      </c>
    </row>
    <row r="124" spans="1:7" ht="13.5">
      <c r="A124" s="62"/>
      <c r="B124" s="61" t="s">
        <v>323</v>
      </c>
      <c r="C124" s="61">
        <v>34401</v>
      </c>
      <c r="D124" s="54"/>
      <c r="E124" s="98"/>
      <c r="F124" s="41"/>
      <c r="G124" s="133">
        <f>G123</f>
        <v>28526.3</v>
      </c>
    </row>
    <row r="125" spans="1:7" ht="13.5">
      <c r="A125" s="62"/>
      <c r="B125" s="62" t="s">
        <v>510</v>
      </c>
      <c r="C125" s="62">
        <v>34601</v>
      </c>
      <c r="D125" s="54"/>
      <c r="E125" s="98"/>
      <c r="F125" s="41"/>
      <c r="G125" s="139">
        <v>7999.9</v>
      </c>
    </row>
    <row r="126" spans="1:7" ht="13.5">
      <c r="A126" s="62"/>
      <c r="B126" s="61" t="s">
        <v>323</v>
      </c>
      <c r="C126" s="61">
        <v>34601</v>
      </c>
      <c r="D126" s="54"/>
      <c r="E126" s="98"/>
      <c r="F126" s="41"/>
      <c r="G126" s="133">
        <f>G125</f>
        <v>7999.9</v>
      </c>
    </row>
    <row r="127" spans="1:7" ht="13.5">
      <c r="A127" s="62"/>
      <c r="B127" s="143" t="s">
        <v>465</v>
      </c>
      <c r="C127" s="192"/>
      <c r="D127" s="144"/>
      <c r="E127" s="144"/>
      <c r="F127" s="144"/>
      <c r="G127" s="193"/>
    </row>
    <row r="128" spans="1:7" ht="13.5">
      <c r="A128" s="62"/>
      <c r="B128" s="62" t="s">
        <v>526</v>
      </c>
      <c r="C128" s="62">
        <v>34601</v>
      </c>
      <c r="D128" s="41"/>
      <c r="E128" s="41"/>
      <c r="F128" s="41"/>
      <c r="G128" s="139">
        <v>139880</v>
      </c>
    </row>
    <row r="129" spans="1:7" ht="13.5">
      <c r="A129" s="62"/>
      <c r="B129" s="61" t="s">
        <v>323</v>
      </c>
      <c r="C129" s="61">
        <v>34601</v>
      </c>
      <c r="D129" s="41"/>
      <c r="E129" s="41"/>
      <c r="F129" s="41"/>
      <c r="G129" s="133">
        <f>G128</f>
        <v>139880</v>
      </c>
    </row>
    <row r="130" spans="1:7" ht="13.5">
      <c r="A130" s="62"/>
      <c r="B130" s="61" t="s">
        <v>323</v>
      </c>
      <c r="C130" s="61">
        <v>34600</v>
      </c>
      <c r="D130" s="42" t="s">
        <v>47</v>
      </c>
      <c r="E130" s="42" t="s">
        <v>47</v>
      </c>
      <c r="F130" s="42" t="s">
        <v>47</v>
      </c>
      <c r="G130" s="133">
        <f>G122+G124+G126+G129</f>
        <v>1818906.2</v>
      </c>
    </row>
    <row r="131" spans="1:7" ht="13.5">
      <c r="A131" s="62"/>
      <c r="B131" s="143" t="s">
        <v>534</v>
      </c>
      <c r="C131" s="192"/>
      <c r="D131" s="144"/>
      <c r="E131" s="144"/>
      <c r="F131" s="144"/>
      <c r="G131" s="193"/>
    </row>
    <row r="132" spans="1:7" ht="13.5">
      <c r="A132" s="62"/>
      <c r="B132" s="62" t="s">
        <v>452</v>
      </c>
      <c r="C132" s="62">
        <v>34201</v>
      </c>
      <c r="D132" s="41"/>
      <c r="E132" s="41"/>
      <c r="F132" s="41">
        <v>163</v>
      </c>
      <c r="G132" s="139">
        <v>3034000</v>
      </c>
    </row>
    <row r="133" spans="1:7" ht="13.5">
      <c r="A133" s="62"/>
      <c r="B133" s="61" t="s">
        <v>323</v>
      </c>
      <c r="C133" s="61">
        <v>34201</v>
      </c>
      <c r="D133" s="42" t="s">
        <v>47</v>
      </c>
      <c r="E133" s="42" t="s">
        <v>47</v>
      </c>
      <c r="F133" s="42" t="s">
        <v>47</v>
      </c>
      <c r="G133" s="133">
        <f>G132</f>
        <v>3034000</v>
      </c>
    </row>
    <row r="134" spans="1:7" ht="13.5">
      <c r="A134" s="29"/>
      <c r="B134" s="143" t="s">
        <v>534</v>
      </c>
      <c r="C134" s="192"/>
      <c r="D134" s="144"/>
      <c r="E134" s="144"/>
      <c r="F134" s="144"/>
      <c r="G134" s="193"/>
    </row>
    <row r="135" spans="1:7" ht="13.5">
      <c r="A135" s="29"/>
      <c r="B135" s="62" t="s">
        <v>323</v>
      </c>
      <c r="C135" s="62">
        <v>34601</v>
      </c>
      <c r="D135" s="41"/>
      <c r="E135" s="41"/>
      <c r="F135" s="41"/>
      <c r="G135" s="139">
        <v>233300</v>
      </c>
    </row>
    <row r="136" spans="1:7" ht="14.25" thickBot="1">
      <c r="A136" s="211"/>
      <c r="B136" s="200" t="s">
        <v>323</v>
      </c>
      <c r="C136" s="200">
        <v>34601</v>
      </c>
      <c r="D136" s="201" t="s">
        <v>47</v>
      </c>
      <c r="E136" s="201" t="s">
        <v>47</v>
      </c>
      <c r="F136" s="201" t="s">
        <v>47</v>
      </c>
      <c r="G136" s="216">
        <f>G135</f>
        <v>233300</v>
      </c>
    </row>
    <row r="137" spans="1:7" ht="14.25" thickBot="1">
      <c r="A137" s="213"/>
      <c r="B137" s="215" t="s">
        <v>501</v>
      </c>
      <c r="C137" s="214"/>
      <c r="D137" s="214"/>
      <c r="E137" s="214"/>
      <c r="F137" s="218"/>
      <c r="G137" s="219">
        <f>G130+G133+G136</f>
        <v>5086206.2</v>
      </c>
    </row>
  </sheetData>
  <sheetProtection/>
  <mergeCells count="4">
    <mergeCell ref="A1:G1"/>
    <mergeCell ref="A94:G94"/>
    <mergeCell ref="A116:G116"/>
    <mergeCell ref="A3:H3"/>
  </mergeCells>
  <printOptions/>
  <pageMargins left="0.7874015748031497" right="0.3937007874015748" top="0.3937007874015748" bottom="0.3937007874015748" header="0.31496062992125984" footer="0.31496062992125984"/>
  <pageSetup horizontalDpi="600" verticalDpi="600" orientation="portrait" paperSize="9" scale="65" r:id="rId1"/>
</worksheet>
</file>

<file path=xl/worksheets/sheet15.xml><?xml version="1.0" encoding="utf-8"?>
<worksheet xmlns="http://schemas.openxmlformats.org/spreadsheetml/2006/main" xmlns:r="http://schemas.openxmlformats.org/officeDocument/2006/relationships">
  <sheetPr>
    <tabColor rgb="FF92D050"/>
  </sheetPr>
  <dimension ref="A2:G59"/>
  <sheetViews>
    <sheetView view="pageBreakPreview" zoomScaleSheetLayoutView="100" zoomScalePageLayoutView="0" workbookViewId="0" topLeftCell="A1">
      <selection activeCell="L17" sqref="L17"/>
    </sheetView>
  </sheetViews>
  <sheetFormatPr defaultColWidth="22.50390625" defaultRowHeight="12.75"/>
  <cols>
    <col min="1" max="1" width="5.625" style="47" customWidth="1"/>
    <col min="2" max="2" width="58.625" style="47" customWidth="1"/>
    <col min="3" max="3" width="11.50390625" style="47" bestFit="1" customWidth="1"/>
    <col min="4" max="4" width="13.875" style="47" bestFit="1" customWidth="1"/>
    <col min="5" max="16384" width="22.50390625" style="47" customWidth="1"/>
  </cols>
  <sheetData>
    <row r="2" spans="1:7" ht="14.25">
      <c r="A2" s="609" t="s">
        <v>515</v>
      </c>
      <c r="B2" s="609"/>
      <c r="C2" s="609"/>
      <c r="D2" s="609"/>
      <c r="E2" s="609"/>
      <c r="F2" s="90"/>
      <c r="G2" s="90"/>
    </row>
    <row r="4" spans="1:5" ht="27">
      <c r="A4" s="41" t="s">
        <v>413</v>
      </c>
      <c r="B4" s="41" t="s">
        <v>362</v>
      </c>
      <c r="C4" s="41" t="s">
        <v>404</v>
      </c>
      <c r="D4" s="41" t="s">
        <v>412</v>
      </c>
      <c r="E4" s="41" t="s">
        <v>411</v>
      </c>
    </row>
    <row r="5" spans="1:5" ht="19.5" customHeight="1">
      <c r="A5" s="71">
        <v>1</v>
      </c>
      <c r="B5" s="71">
        <v>2</v>
      </c>
      <c r="C5" s="71">
        <v>3</v>
      </c>
      <c r="D5" s="71">
        <v>4</v>
      </c>
      <c r="E5" s="71">
        <v>5</v>
      </c>
    </row>
    <row r="6" spans="1:5" ht="19.5" customHeight="1">
      <c r="A6" s="71"/>
      <c r="B6" s="39" t="s">
        <v>465</v>
      </c>
      <c r="C6" s="71"/>
      <c r="D6" s="71"/>
      <c r="E6" s="71"/>
    </row>
    <row r="7" spans="1:5" ht="19.5" customHeight="1">
      <c r="A7" s="71"/>
      <c r="B7" s="89" t="s">
        <v>410</v>
      </c>
      <c r="C7" s="79">
        <v>35301</v>
      </c>
      <c r="D7" s="71">
        <v>1</v>
      </c>
      <c r="E7" s="88">
        <v>0</v>
      </c>
    </row>
    <row r="8" spans="1:5" ht="19.5" customHeight="1">
      <c r="A8" s="71"/>
      <c r="B8" s="58" t="s">
        <v>323</v>
      </c>
      <c r="C8" s="87">
        <v>35301</v>
      </c>
      <c r="D8" s="71"/>
      <c r="E8" s="86">
        <f>E7</f>
        <v>0</v>
      </c>
    </row>
    <row r="9" spans="1:5" ht="19.5" customHeight="1" hidden="1">
      <c r="A9" s="71"/>
      <c r="B9" s="56" t="s">
        <v>478</v>
      </c>
      <c r="C9" s="40">
        <v>22699</v>
      </c>
      <c r="D9" s="71">
        <v>1</v>
      </c>
      <c r="E9" s="88">
        <v>27000</v>
      </c>
    </row>
    <row r="10" spans="1:5" ht="19.5" customHeight="1" hidden="1">
      <c r="A10" s="71"/>
      <c r="B10" s="58" t="s">
        <v>323</v>
      </c>
      <c r="C10" s="87">
        <v>22699</v>
      </c>
      <c r="D10" s="71"/>
      <c r="E10" s="86">
        <f>E9</f>
        <v>27000</v>
      </c>
    </row>
    <row r="11" spans="1:5" ht="19.5" customHeight="1" hidden="1">
      <c r="A11" s="71"/>
      <c r="B11" s="39" t="s">
        <v>467</v>
      </c>
      <c r="C11" s="71"/>
      <c r="D11" s="71"/>
      <c r="E11" s="71"/>
    </row>
    <row r="12" spans="1:5" ht="19.5" customHeight="1" hidden="1">
      <c r="A12" s="71"/>
      <c r="B12" s="85" t="s">
        <v>409</v>
      </c>
      <c r="C12" s="38">
        <v>22601</v>
      </c>
      <c r="D12" s="71"/>
      <c r="E12" s="84">
        <v>60000</v>
      </c>
    </row>
    <row r="13" spans="1:5" ht="14.25" hidden="1">
      <c r="A13" s="71"/>
      <c r="B13" s="32" t="s">
        <v>323</v>
      </c>
      <c r="C13" s="32">
        <v>22601</v>
      </c>
      <c r="D13" s="71"/>
      <c r="E13" s="83">
        <f>E12</f>
        <v>60000</v>
      </c>
    </row>
    <row r="14" spans="1:5" ht="14.25" hidden="1">
      <c r="A14" s="71"/>
      <c r="B14" s="82" t="s">
        <v>408</v>
      </c>
      <c r="C14" s="38">
        <v>22603</v>
      </c>
      <c r="D14" s="71">
        <v>1</v>
      </c>
      <c r="E14" s="70">
        <v>20000</v>
      </c>
    </row>
    <row r="15" spans="1:5" ht="14.25" hidden="1">
      <c r="A15" s="71"/>
      <c r="B15" s="56"/>
      <c r="C15" s="74"/>
      <c r="D15" s="80"/>
      <c r="E15" s="29"/>
    </row>
    <row r="16" spans="1:5" ht="14.25" hidden="1">
      <c r="A16" s="71"/>
      <c r="B16" s="32" t="s">
        <v>400</v>
      </c>
      <c r="C16" s="69">
        <v>22603</v>
      </c>
      <c r="D16" s="71"/>
      <c r="E16" s="67">
        <f>E14</f>
        <v>20000</v>
      </c>
    </row>
    <row r="17" spans="1:5" ht="14.25" hidden="1">
      <c r="A17" s="71"/>
      <c r="B17" s="29"/>
      <c r="C17" s="29"/>
      <c r="D17" s="71"/>
      <c r="E17" s="29"/>
    </row>
    <row r="18" spans="1:5" ht="14.25" hidden="1">
      <c r="A18" s="72"/>
      <c r="B18" s="29"/>
      <c r="C18" s="29"/>
      <c r="D18" s="71"/>
      <c r="E18" s="29"/>
    </row>
    <row r="19" spans="1:5" ht="14.25" hidden="1">
      <c r="A19" s="72"/>
      <c r="B19" s="56"/>
      <c r="C19" s="56"/>
      <c r="D19" s="71"/>
      <c r="E19" s="29"/>
    </row>
    <row r="20" spans="1:5" ht="14.25" hidden="1">
      <c r="A20" s="71"/>
      <c r="B20" s="56" t="s">
        <v>323</v>
      </c>
      <c r="C20" s="74">
        <v>22605</v>
      </c>
      <c r="D20" s="71"/>
      <c r="E20" s="29"/>
    </row>
    <row r="21" spans="1:5" ht="14.25" hidden="1">
      <c r="A21" s="71"/>
      <c r="B21" s="56" t="s">
        <v>482</v>
      </c>
      <c r="C21" s="74">
        <v>22604</v>
      </c>
      <c r="D21" s="71"/>
      <c r="E21" s="29">
        <v>0</v>
      </c>
    </row>
    <row r="22" spans="1:5" ht="14.25" hidden="1">
      <c r="A22" s="71"/>
      <c r="B22" s="58" t="s">
        <v>323</v>
      </c>
      <c r="C22" s="75">
        <v>22604</v>
      </c>
      <c r="D22" s="71"/>
      <c r="E22" s="32">
        <f>E21</f>
        <v>0</v>
      </c>
    </row>
    <row r="23" spans="1:5" ht="14.25" hidden="1">
      <c r="A23" s="71"/>
      <c r="B23" s="56" t="s">
        <v>483</v>
      </c>
      <c r="C23" s="74">
        <v>22605</v>
      </c>
      <c r="D23" s="71"/>
      <c r="E23" s="29">
        <v>0</v>
      </c>
    </row>
    <row r="24" spans="1:5" ht="14.25" hidden="1">
      <c r="A24" s="71"/>
      <c r="B24" s="58" t="s">
        <v>323</v>
      </c>
      <c r="C24" s="75">
        <v>22605</v>
      </c>
      <c r="D24" s="71"/>
      <c r="E24" s="32">
        <f>E23</f>
        <v>0</v>
      </c>
    </row>
    <row r="25" spans="1:5" ht="14.25" hidden="1">
      <c r="A25" s="71"/>
      <c r="B25" s="56" t="s">
        <v>479</v>
      </c>
      <c r="C25" s="74">
        <v>22699</v>
      </c>
      <c r="D25" s="71">
        <v>1</v>
      </c>
      <c r="E25" s="70">
        <f>24000+10000</f>
        <v>34000</v>
      </c>
    </row>
    <row r="26" spans="1:5" ht="14.25" hidden="1">
      <c r="A26" s="71"/>
      <c r="B26" s="56" t="s">
        <v>480</v>
      </c>
      <c r="C26" s="74">
        <v>22699</v>
      </c>
      <c r="D26" s="71">
        <v>1</v>
      </c>
      <c r="E26" s="70">
        <v>0</v>
      </c>
    </row>
    <row r="27" spans="1:5" ht="14.25" hidden="1">
      <c r="A27" s="71"/>
      <c r="B27" s="56" t="s">
        <v>481</v>
      </c>
      <c r="C27" s="74">
        <v>22699</v>
      </c>
      <c r="D27" s="71">
        <v>1</v>
      </c>
      <c r="E27" s="70">
        <v>5000</v>
      </c>
    </row>
    <row r="28" spans="1:5" ht="14.25" hidden="1">
      <c r="A28" s="71"/>
      <c r="B28" s="56" t="s">
        <v>407</v>
      </c>
      <c r="C28" s="74">
        <v>22699</v>
      </c>
      <c r="D28" s="71"/>
      <c r="E28" s="70">
        <f>80000-E25-E26-E27</f>
        <v>41000</v>
      </c>
    </row>
    <row r="29" spans="1:5" ht="14.25" hidden="1">
      <c r="A29" s="71"/>
      <c r="B29" s="58" t="s">
        <v>323</v>
      </c>
      <c r="C29" s="75">
        <v>22699</v>
      </c>
      <c r="D29" s="71"/>
      <c r="E29" s="67">
        <f>E25+E26+E27+E28</f>
        <v>80000</v>
      </c>
    </row>
    <row r="30" spans="1:5" ht="14.25" hidden="1">
      <c r="A30" s="32"/>
      <c r="B30" s="32" t="s">
        <v>323</v>
      </c>
      <c r="C30" s="32">
        <v>22600</v>
      </c>
      <c r="D30" s="68" t="s">
        <v>47</v>
      </c>
      <c r="E30" s="67">
        <f>E8+E10+E16+E22+E24+E29+E13</f>
        <v>187000</v>
      </c>
    </row>
    <row r="31" spans="1:5" ht="14.25" hidden="1">
      <c r="A31" s="71"/>
      <c r="B31" s="68" t="s">
        <v>357</v>
      </c>
      <c r="C31" s="71"/>
      <c r="D31" s="71"/>
      <c r="E31" s="71"/>
    </row>
    <row r="32" spans="1:5" ht="14.25" hidden="1">
      <c r="A32" s="71"/>
      <c r="B32" s="71"/>
      <c r="C32" s="71"/>
      <c r="D32" s="71"/>
      <c r="E32" s="71"/>
    </row>
    <row r="33" spans="1:5" ht="14.25" hidden="1">
      <c r="A33" s="71"/>
      <c r="B33" s="29"/>
      <c r="C33" s="29"/>
      <c r="D33" s="71"/>
      <c r="E33" s="29"/>
    </row>
    <row r="34" spans="1:5" ht="14.25" hidden="1">
      <c r="A34" s="71"/>
      <c r="B34" s="56"/>
      <c r="C34" s="56"/>
      <c r="D34" s="80"/>
      <c r="E34" s="70"/>
    </row>
    <row r="35" spans="1:5" ht="14.25" hidden="1">
      <c r="A35" s="71"/>
      <c r="B35" s="29" t="s">
        <v>400</v>
      </c>
      <c r="C35" s="29">
        <v>22603</v>
      </c>
      <c r="D35" s="71"/>
      <c r="E35" s="29"/>
    </row>
    <row r="36" spans="1:5" ht="14.25" hidden="1">
      <c r="A36" s="71"/>
      <c r="B36" s="29"/>
      <c r="C36" s="29"/>
      <c r="D36" s="71"/>
      <c r="E36" s="29"/>
    </row>
    <row r="37" spans="1:5" ht="14.25" hidden="1">
      <c r="A37" s="71"/>
      <c r="B37" s="29"/>
      <c r="C37" s="29"/>
      <c r="D37" s="71"/>
      <c r="E37" s="29"/>
    </row>
    <row r="38" spans="1:5" ht="14.25" hidden="1">
      <c r="A38" s="71"/>
      <c r="B38" s="56"/>
      <c r="C38" s="56"/>
      <c r="D38" s="71"/>
      <c r="E38" s="29"/>
    </row>
    <row r="39" spans="1:5" ht="14.25" hidden="1">
      <c r="A39" s="72"/>
      <c r="B39" s="56" t="s">
        <v>323</v>
      </c>
      <c r="C39" s="74">
        <v>22605</v>
      </c>
      <c r="D39" s="71"/>
      <c r="E39" s="29"/>
    </row>
    <row r="40" spans="1:5" ht="14.25" hidden="1">
      <c r="A40" s="72"/>
      <c r="B40" s="56"/>
      <c r="C40" s="56"/>
      <c r="D40" s="71"/>
      <c r="E40" s="29"/>
    </row>
    <row r="41" spans="1:5" ht="14.25" hidden="1">
      <c r="A41" s="71"/>
      <c r="B41" s="56"/>
      <c r="C41" s="56"/>
      <c r="D41" s="71"/>
      <c r="E41" s="29"/>
    </row>
    <row r="42" spans="1:5" ht="14.25" hidden="1">
      <c r="A42" s="71"/>
      <c r="B42" s="56"/>
      <c r="C42" s="56"/>
      <c r="D42" s="71"/>
      <c r="E42" s="29"/>
    </row>
    <row r="43" spans="1:5" ht="14.25" hidden="1">
      <c r="A43" s="71"/>
      <c r="B43" s="56" t="s">
        <v>323</v>
      </c>
      <c r="C43" s="74">
        <v>22699</v>
      </c>
      <c r="D43" s="71"/>
      <c r="E43" s="29"/>
    </row>
    <row r="44" spans="1:5" ht="14.25" hidden="1">
      <c r="A44" s="32"/>
      <c r="B44" s="32" t="s">
        <v>323</v>
      </c>
      <c r="C44" s="32">
        <v>22600</v>
      </c>
      <c r="D44" s="68" t="s">
        <v>47</v>
      </c>
      <c r="E44" s="32"/>
    </row>
    <row r="45" ht="14.25" hidden="1"/>
    <row r="46" ht="15" thickBot="1"/>
    <row r="47" spans="1:5" ht="15" thickBot="1">
      <c r="A47" s="624" t="s">
        <v>537</v>
      </c>
      <c r="B47" s="625"/>
      <c r="C47" s="625"/>
      <c r="D47" s="625"/>
      <c r="E47" s="626"/>
    </row>
    <row r="48" spans="1:5" ht="27">
      <c r="A48" s="101" t="s">
        <v>413</v>
      </c>
      <c r="B48" s="101" t="s">
        <v>362</v>
      </c>
      <c r="C48" s="101" t="s">
        <v>404</v>
      </c>
      <c r="D48" s="101" t="s">
        <v>412</v>
      </c>
      <c r="E48" s="101" t="s">
        <v>411</v>
      </c>
    </row>
    <row r="49" spans="1:5" ht="14.25">
      <c r="A49" s="71">
        <v>1</v>
      </c>
      <c r="B49" s="71">
        <v>2</v>
      </c>
      <c r="C49" s="71">
        <v>3</v>
      </c>
      <c r="D49" s="71">
        <v>4</v>
      </c>
      <c r="E49" s="71">
        <v>5</v>
      </c>
    </row>
    <row r="50" spans="1:5" ht="14.25">
      <c r="A50" s="71"/>
      <c r="B50" s="39" t="s">
        <v>465</v>
      </c>
      <c r="C50" s="71"/>
      <c r="D50" s="71"/>
      <c r="E50" s="71"/>
    </row>
    <row r="51" spans="1:5" ht="14.25">
      <c r="A51" s="71"/>
      <c r="B51" s="89" t="s">
        <v>410</v>
      </c>
      <c r="C51" s="79">
        <v>35301</v>
      </c>
      <c r="D51" s="71">
        <v>1</v>
      </c>
      <c r="E51" s="88">
        <v>3000</v>
      </c>
    </row>
    <row r="52" spans="1:5" ht="14.25">
      <c r="A52" s="71"/>
      <c r="B52" s="58" t="s">
        <v>323</v>
      </c>
      <c r="C52" s="87">
        <v>35301</v>
      </c>
      <c r="D52" s="71"/>
      <c r="E52" s="86">
        <f>E51</f>
        <v>3000</v>
      </c>
    </row>
    <row r="53" ht="15" thickBot="1"/>
    <row r="54" spans="1:5" ht="15" thickBot="1">
      <c r="A54" s="624" t="s">
        <v>538</v>
      </c>
      <c r="B54" s="625"/>
      <c r="C54" s="625"/>
      <c r="D54" s="625"/>
      <c r="E54" s="626"/>
    </row>
    <row r="55" spans="1:5" ht="27">
      <c r="A55" s="101" t="s">
        <v>413</v>
      </c>
      <c r="B55" s="101" t="s">
        <v>362</v>
      </c>
      <c r="C55" s="101" t="s">
        <v>404</v>
      </c>
      <c r="D55" s="101" t="s">
        <v>412</v>
      </c>
      <c r="E55" s="101" t="s">
        <v>411</v>
      </c>
    </row>
    <row r="56" spans="1:5" ht="14.25">
      <c r="A56" s="71">
        <v>1</v>
      </c>
      <c r="B56" s="71">
        <v>2</v>
      </c>
      <c r="C56" s="71">
        <v>3</v>
      </c>
      <c r="D56" s="71">
        <v>4</v>
      </c>
      <c r="E56" s="71">
        <v>5</v>
      </c>
    </row>
    <row r="57" spans="1:5" ht="14.25">
      <c r="A57" s="71"/>
      <c r="B57" s="39" t="s">
        <v>465</v>
      </c>
      <c r="C57" s="71"/>
      <c r="D57" s="71"/>
      <c r="E57" s="71"/>
    </row>
    <row r="58" spans="1:5" ht="14.25">
      <c r="A58" s="71"/>
      <c r="B58" s="89" t="s">
        <v>410</v>
      </c>
      <c r="C58" s="79">
        <v>35301</v>
      </c>
      <c r="D58" s="71">
        <v>1</v>
      </c>
      <c r="E58" s="88">
        <v>3000</v>
      </c>
    </row>
    <row r="59" spans="1:5" ht="14.25">
      <c r="A59" s="71"/>
      <c r="B59" s="58" t="s">
        <v>323</v>
      </c>
      <c r="C59" s="87">
        <v>35301</v>
      </c>
      <c r="D59" s="71"/>
      <c r="E59" s="86">
        <f>E58</f>
        <v>3000</v>
      </c>
    </row>
  </sheetData>
  <sheetProtection/>
  <mergeCells count="3">
    <mergeCell ref="A2:E2"/>
    <mergeCell ref="A47:E47"/>
    <mergeCell ref="A54:E54"/>
  </mergeCells>
  <printOptions/>
  <pageMargins left="0.7874015748031497" right="0.3937007874015748" top="0.3937007874015748" bottom="0.3937007874015748" header="0.31496062992125984" footer="0.31496062992125984"/>
  <pageSetup horizontalDpi="600" verticalDpi="600" orientation="portrait" paperSize="9" scale="82" r:id="rId1"/>
</worksheet>
</file>

<file path=xl/worksheets/sheet16.xml><?xml version="1.0" encoding="utf-8"?>
<worksheet xmlns="http://schemas.openxmlformats.org/spreadsheetml/2006/main" xmlns:r="http://schemas.openxmlformats.org/officeDocument/2006/relationships">
  <sheetPr>
    <tabColor rgb="FF92D050"/>
  </sheetPr>
  <dimension ref="A2:G44"/>
  <sheetViews>
    <sheetView view="pageBreakPreview" zoomScale="90" zoomScaleSheetLayoutView="90" zoomScalePageLayoutView="0" workbookViewId="0" topLeftCell="A1">
      <selection activeCell="L17" sqref="L17"/>
    </sheetView>
  </sheetViews>
  <sheetFormatPr defaultColWidth="22.50390625" defaultRowHeight="12.75"/>
  <cols>
    <col min="1" max="1" width="5.625" style="47" customWidth="1"/>
    <col min="2" max="2" width="58.625" style="47" customWidth="1"/>
    <col min="3" max="3" width="11.50390625" style="47" bestFit="1" customWidth="1"/>
    <col min="4" max="4" width="13.875" style="47" bestFit="1" customWidth="1"/>
    <col min="5" max="16384" width="22.50390625" style="47" customWidth="1"/>
  </cols>
  <sheetData>
    <row r="2" spans="1:7" ht="14.25">
      <c r="A2" s="609" t="s">
        <v>529</v>
      </c>
      <c r="B2" s="609"/>
      <c r="C2" s="609"/>
      <c r="D2" s="609"/>
      <c r="E2" s="609"/>
      <c r="F2" s="90"/>
      <c r="G2" s="90"/>
    </row>
    <row r="4" spans="1:5" ht="27">
      <c r="A4" s="41" t="s">
        <v>413</v>
      </c>
      <c r="B4" s="41" t="s">
        <v>362</v>
      </c>
      <c r="C4" s="41" t="s">
        <v>404</v>
      </c>
      <c r="D4" s="41" t="s">
        <v>412</v>
      </c>
      <c r="E4" s="41" t="s">
        <v>411</v>
      </c>
    </row>
    <row r="5" spans="1:5" ht="19.5" customHeight="1">
      <c r="A5" s="71">
        <v>1</v>
      </c>
      <c r="B5" s="71">
        <v>2</v>
      </c>
      <c r="C5" s="71">
        <v>3</v>
      </c>
      <c r="D5" s="71">
        <v>4</v>
      </c>
      <c r="E5" s="71">
        <v>5</v>
      </c>
    </row>
    <row r="6" spans="1:5" ht="19.5" customHeight="1">
      <c r="A6" s="71"/>
      <c r="B6" s="143" t="s">
        <v>467</v>
      </c>
      <c r="C6" s="174"/>
      <c r="D6" s="174"/>
      <c r="E6" s="174"/>
    </row>
    <row r="7" spans="1:5" ht="19.5" customHeight="1">
      <c r="A7" s="71"/>
      <c r="B7" s="89" t="s">
        <v>528</v>
      </c>
      <c r="C7" s="79">
        <v>34501</v>
      </c>
      <c r="D7" s="71">
        <v>1</v>
      </c>
      <c r="E7" s="88">
        <v>4150</v>
      </c>
    </row>
    <row r="8" spans="1:5" ht="19.5" customHeight="1">
      <c r="A8" s="71"/>
      <c r="B8" s="58" t="s">
        <v>323</v>
      </c>
      <c r="C8" s="87">
        <v>34500</v>
      </c>
      <c r="D8" s="71"/>
      <c r="E8" s="86">
        <f>E7</f>
        <v>4150</v>
      </c>
    </row>
    <row r="9" spans="1:5" ht="19.5" customHeight="1" hidden="1">
      <c r="A9" s="71"/>
      <c r="B9" s="56" t="s">
        <v>478</v>
      </c>
      <c r="C9" s="40">
        <v>22699</v>
      </c>
      <c r="D9" s="71">
        <v>1</v>
      </c>
      <c r="E9" s="88">
        <v>27000</v>
      </c>
    </row>
    <row r="10" spans="1:5" ht="19.5" customHeight="1" hidden="1">
      <c r="A10" s="71"/>
      <c r="B10" s="58" t="s">
        <v>323</v>
      </c>
      <c r="C10" s="87">
        <v>22699</v>
      </c>
      <c r="D10" s="71"/>
      <c r="E10" s="86">
        <f>E9</f>
        <v>27000</v>
      </c>
    </row>
    <row r="11" spans="1:5" ht="19.5" customHeight="1" hidden="1">
      <c r="A11" s="71"/>
      <c r="B11" s="39" t="s">
        <v>467</v>
      </c>
      <c r="C11" s="71"/>
      <c r="D11" s="71"/>
      <c r="E11" s="71"/>
    </row>
    <row r="12" spans="1:5" ht="19.5" customHeight="1" hidden="1">
      <c r="A12" s="71"/>
      <c r="B12" s="85" t="s">
        <v>409</v>
      </c>
      <c r="C12" s="38">
        <v>22601</v>
      </c>
      <c r="D12" s="71"/>
      <c r="E12" s="84">
        <v>60000</v>
      </c>
    </row>
    <row r="13" spans="1:5" ht="14.25" hidden="1">
      <c r="A13" s="71"/>
      <c r="B13" s="32" t="s">
        <v>323</v>
      </c>
      <c r="C13" s="32">
        <v>22601</v>
      </c>
      <c r="D13" s="71"/>
      <c r="E13" s="83">
        <f>E12</f>
        <v>60000</v>
      </c>
    </row>
    <row r="14" spans="1:5" ht="14.25" hidden="1">
      <c r="A14" s="71"/>
      <c r="B14" s="82" t="s">
        <v>408</v>
      </c>
      <c r="C14" s="38">
        <v>22603</v>
      </c>
      <c r="D14" s="71">
        <v>1</v>
      </c>
      <c r="E14" s="70">
        <v>20000</v>
      </c>
    </row>
    <row r="15" spans="1:5" ht="14.25" hidden="1">
      <c r="A15" s="71"/>
      <c r="B15" s="56"/>
      <c r="C15" s="74"/>
      <c r="D15" s="80"/>
      <c r="E15" s="29"/>
    </row>
    <row r="16" spans="1:5" ht="14.25" hidden="1">
      <c r="A16" s="71"/>
      <c r="B16" s="32" t="s">
        <v>400</v>
      </c>
      <c r="C16" s="69">
        <v>22603</v>
      </c>
      <c r="D16" s="71"/>
      <c r="E16" s="67">
        <f>E14</f>
        <v>20000</v>
      </c>
    </row>
    <row r="17" spans="1:5" ht="14.25" hidden="1">
      <c r="A17" s="71"/>
      <c r="B17" s="29"/>
      <c r="C17" s="29"/>
      <c r="D17" s="71"/>
      <c r="E17" s="29"/>
    </row>
    <row r="18" spans="1:5" ht="14.25" hidden="1">
      <c r="A18" s="72"/>
      <c r="B18" s="29"/>
      <c r="C18" s="29"/>
      <c r="D18" s="71"/>
      <c r="E18" s="29"/>
    </row>
    <row r="19" spans="1:5" ht="14.25" hidden="1">
      <c r="A19" s="72"/>
      <c r="B19" s="56"/>
      <c r="C19" s="56"/>
      <c r="D19" s="71"/>
      <c r="E19" s="29"/>
    </row>
    <row r="20" spans="1:5" ht="14.25" hidden="1">
      <c r="A20" s="71"/>
      <c r="B20" s="56" t="s">
        <v>323</v>
      </c>
      <c r="C20" s="74">
        <v>22605</v>
      </c>
      <c r="D20" s="71"/>
      <c r="E20" s="29"/>
    </row>
    <row r="21" spans="1:5" ht="14.25" hidden="1">
      <c r="A21" s="71"/>
      <c r="B21" s="56" t="s">
        <v>482</v>
      </c>
      <c r="C21" s="74">
        <v>22604</v>
      </c>
      <c r="D21" s="71"/>
      <c r="E21" s="29">
        <v>0</v>
      </c>
    </row>
    <row r="22" spans="1:5" ht="14.25" hidden="1">
      <c r="A22" s="71"/>
      <c r="B22" s="58" t="s">
        <v>323</v>
      </c>
      <c r="C22" s="75">
        <v>22604</v>
      </c>
      <c r="D22" s="71"/>
      <c r="E22" s="32">
        <f>E21</f>
        <v>0</v>
      </c>
    </row>
    <row r="23" spans="1:5" ht="14.25" hidden="1">
      <c r="A23" s="71"/>
      <c r="B23" s="56" t="s">
        <v>483</v>
      </c>
      <c r="C23" s="74">
        <v>22605</v>
      </c>
      <c r="D23" s="71"/>
      <c r="E23" s="29">
        <v>0</v>
      </c>
    </row>
    <row r="24" spans="1:5" ht="14.25" hidden="1">
      <c r="A24" s="71"/>
      <c r="B24" s="58" t="s">
        <v>323</v>
      </c>
      <c r="C24" s="75">
        <v>22605</v>
      </c>
      <c r="D24" s="71"/>
      <c r="E24" s="32">
        <f>E23</f>
        <v>0</v>
      </c>
    </row>
    <row r="25" spans="1:5" ht="14.25" hidden="1">
      <c r="A25" s="71"/>
      <c r="B25" s="56" t="s">
        <v>479</v>
      </c>
      <c r="C25" s="74">
        <v>22699</v>
      </c>
      <c r="D25" s="71">
        <v>1</v>
      </c>
      <c r="E25" s="70">
        <f>24000+10000</f>
        <v>34000</v>
      </c>
    </row>
    <row r="26" spans="1:5" ht="14.25" hidden="1">
      <c r="A26" s="71"/>
      <c r="B26" s="56" t="s">
        <v>480</v>
      </c>
      <c r="C26" s="74">
        <v>22699</v>
      </c>
      <c r="D26" s="71">
        <v>1</v>
      </c>
      <c r="E26" s="70">
        <v>0</v>
      </c>
    </row>
    <row r="27" spans="1:5" ht="14.25" hidden="1">
      <c r="A27" s="71"/>
      <c r="B27" s="56" t="s">
        <v>481</v>
      </c>
      <c r="C27" s="74">
        <v>22699</v>
      </c>
      <c r="D27" s="71">
        <v>1</v>
      </c>
      <c r="E27" s="70">
        <v>5000</v>
      </c>
    </row>
    <row r="28" spans="1:5" ht="14.25" hidden="1">
      <c r="A28" s="71"/>
      <c r="B28" s="56" t="s">
        <v>407</v>
      </c>
      <c r="C28" s="74">
        <v>22699</v>
      </c>
      <c r="D28" s="71"/>
      <c r="E28" s="70">
        <f>80000-E25-E26-E27</f>
        <v>41000</v>
      </c>
    </row>
    <row r="29" spans="1:5" ht="14.25" hidden="1">
      <c r="A29" s="71"/>
      <c r="B29" s="58" t="s">
        <v>323</v>
      </c>
      <c r="C29" s="75">
        <v>22699</v>
      </c>
      <c r="D29" s="71"/>
      <c r="E29" s="67">
        <f>E25+E26+E27+E28</f>
        <v>80000</v>
      </c>
    </row>
    <row r="30" spans="1:5" ht="14.25" hidden="1">
      <c r="A30" s="32"/>
      <c r="B30" s="32" t="s">
        <v>323</v>
      </c>
      <c r="C30" s="32">
        <v>22600</v>
      </c>
      <c r="D30" s="68" t="s">
        <v>47</v>
      </c>
      <c r="E30" s="67">
        <f>E8+E10+E16+E22+E24+E29+E13</f>
        <v>191150</v>
      </c>
    </row>
    <row r="31" spans="1:5" ht="14.25" hidden="1">
      <c r="A31" s="71"/>
      <c r="B31" s="68" t="s">
        <v>357</v>
      </c>
      <c r="C31" s="71"/>
      <c r="D31" s="71"/>
      <c r="E31" s="71"/>
    </row>
    <row r="32" spans="1:5" ht="14.25" hidden="1">
      <c r="A32" s="71"/>
      <c r="B32" s="71"/>
      <c r="C32" s="71"/>
      <c r="D32" s="71"/>
      <c r="E32" s="71"/>
    </row>
    <row r="33" spans="1:5" ht="14.25" hidden="1">
      <c r="A33" s="71"/>
      <c r="B33" s="29"/>
      <c r="C33" s="29"/>
      <c r="D33" s="71"/>
      <c r="E33" s="29"/>
    </row>
    <row r="34" spans="1:5" ht="14.25" hidden="1">
      <c r="A34" s="71"/>
      <c r="B34" s="56"/>
      <c r="C34" s="56"/>
      <c r="D34" s="80"/>
      <c r="E34" s="70"/>
    </row>
    <row r="35" spans="1:5" ht="14.25" hidden="1">
      <c r="A35" s="71"/>
      <c r="B35" s="29" t="s">
        <v>400</v>
      </c>
      <c r="C35" s="29">
        <v>22603</v>
      </c>
      <c r="D35" s="71"/>
      <c r="E35" s="29"/>
    </row>
    <row r="36" spans="1:5" ht="14.25" hidden="1">
      <c r="A36" s="71"/>
      <c r="B36" s="29"/>
      <c r="C36" s="29"/>
      <c r="D36" s="71"/>
      <c r="E36" s="29"/>
    </row>
    <row r="37" spans="1:5" ht="14.25" hidden="1">
      <c r="A37" s="71"/>
      <c r="B37" s="29"/>
      <c r="C37" s="29"/>
      <c r="D37" s="71"/>
      <c r="E37" s="29"/>
    </row>
    <row r="38" spans="1:5" ht="14.25" hidden="1">
      <c r="A38" s="71"/>
      <c r="B38" s="56"/>
      <c r="C38" s="56"/>
      <c r="D38" s="71"/>
      <c r="E38" s="29"/>
    </row>
    <row r="39" spans="1:5" ht="14.25" hidden="1">
      <c r="A39" s="72"/>
      <c r="B39" s="56" t="s">
        <v>323</v>
      </c>
      <c r="C39" s="74">
        <v>22605</v>
      </c>
      <c r="D39" s="71"/>
      <c r="E39" s="29"/>
    </row>
    <row r="40" spans="1:5" ht="14.25" hidden="1">
      <c r="A40" s="72"/>
      <c r="B40" s="56"/>
      <c r="C40" s="56"/>
      <c r="D40" s="71"/>
      <c r="E40" s="29"/>
    </row>
    <row r="41" spans="1:5" ht="14.25" hidden="1">
      <c r="A41" s="71"/>
      <c r="B41" s="56"/>
      <c r="C41" s="56"/>
      <c r="D41" s="71"/>
      <c r="E41" s="29"/>
    </row>
    <row r="42" spans="1:5" ht="14.25" hidden="1">
      <c r="A42" s="71"/>
      <c r="B42" s="56"/>
      <c r="C42" s="56"/>
      <c r="D42" s="71"/>
      <c r="E42" s="29"/>
    </row>
    <row r="43" spans="1:5" ht="14.25" hidden="1">
      <c r="A43" s="71"/>
      <c r="B43" s="56" t="s">
        <v>323</v>
      </c>
      <c r="C43" s="74">
        <v>22699</v>
      </c>
      <c r="D43" s="71"/>
      <c r="E43" s="29"/>
    </row>
    <row r="44" spans="1:5" ht="14.25" hidden="1">
      <c r="A44" s="32"/>
      <c r="B44" s="32" t="s">
        <v>323</v>
      </c>
      <c r="C44" s="32">
        <v>22600</v>
      </c>
      <c r="D44" s="68" t="s">
        <v>47</v>
      </c>
      <c r="E44" s="32"/>
    </row>
    <row r="45" ht="14.25" hidden="1"/>
  </sheetData>
  <sheetProtection/>
  <mergeCells count="1">
    <mergeCell ref="A2:E2"/>
  </mergeCells>
  <printOptions/>
  <pageMargins left="0.7874015748031497" right="0.3937007874015748" top="0.3937007874015748" bottom="0.3937007874015748" header="0.31496062992125984" footer="0.31496062992125984"/>
  <pageSetup horizontalDpi="600" verticalDpi="600" orientation="portrait" paperSize="9" scale="82"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D14" sqref="D14"/>
    </sheetView>
  </sheetViews>
  <sheetFormatPr defaultColWidth="9.00390625" defaultRowHeight="12.75"/>
  <cols>
    <col min="2" max="2" width="35.00390625" style="0" customWidth="1"/>
    <col min="5" max="5" width="23.375" style="0" customWidth="1"/>
    <col min="6" max="6" width="21.125" style="0" customWidth="1"/>
  </cols>
  <sheetData>
    <row r="1" spans="1:7" ht="13.5">
      <c r="A1" s="110"/>
      <c r="B1" s="110"/>
      <c r="C1" s="110" t="s">
        <v>488</v>
      </c>
      <c r="D1" s="110"/>
      <c r="E1" s="110"/>
      <c r="F1" s="110"/>
      <c r="G1" s="110"/>
    </row>
    <row r="2" spans="1:7" ht="13.5">
      <c r="A2" s="110"/>
      <c r="B2" s="110"/>
      <c r="C2" s="110"/>
      <c r="D2" s="110" t="s">
        <v>489</v>
      </c>
      <c r="E2" s="110"/>
      <c r="F2" s="110"/>
      <c r="G2" s="110"/>
    </row>
    <row r="3" spans="1:7" ht="13.5">
      <c r="A3" s="110"/>
      <c r="B3" s="110"/>
      <c r="C3" s="110"/>
      <c r="D3" s="110"/>
      <c r="E3" s="110"/>
      <c r="F3" s="110"/>
      <c r="G3" s="110"/>
    </row>
    <row r="4" spans="1:7" ht="13.5">
      <c r="A4" s="110"/>
      <c r="B4" s="110"/>
      <c r="C4" s="110"/>
      <c r="D4" s="110"/>
      <c r="E4" s="110"/>
      <c r="F4" s="110"/>
      <c r="G4" s="110"/>
    </row>
    <row r="5" spans="1:7" ht="13.5">
      <c r="A5" s="110"/>
      <c r="B5" s="110"/>
      <c r="C5" s="110"/>
      <c r="D5" s="110"/>
      <c r="E5" s="110"/>
      <c r="F5" s="110"/>
      <c r="G5" s="110"/>
    </row>
    <row r="6" spans="1:7" ht="15">
      <c r="A6" s="111" t="s">
        <v>490</v>
      </c>
      <c r="B6" s="110"/>
      <c r="C6" s="110"/>
      <c r="D6" s="110"/>
      <c r="E6" s="110"/>
      <c r="F6" s="110"/>
      <c r="G6" s="110"/>
    </row>
    <row r="7" spans="1:7" ht="15">
      <c r="A7" s="111" t="s">
        <v>491</v>
      </c>
      <c r="B7" s="110"/>
      <c r="C7" s="110"/>
      <c r="D7" s="110"/>
      <c r="E7" s="110"/>
      <c r="F7" s="110"/>
      <c r="G7" s="110"/>
    </row>
    <row r="8" spans="1:7" ht="13.5">
      <c r="A8" s="110"/>
      <c r="B8" s="110"/>
      <c r="C8" s="110"/>
      <c r="D8" s="110"/>
      <c r="E8" s="110"/>
      <c r="F8" s="110"/>
      <c r="G8" s="110"/>
    </row>
    <row r="9" spans="1:7" ht="69">
      <c r="A9" s="112" t="s">
        <v>346</v>
      </c>
      <c r="B9" s="112" t="s">
        <v>492</v>
      </c>
      <c r="C9" s="112" t="s">
        <v>493</v>
      </c>
      <c r="D9" s="112" t="s">
        <v>494</v>
      </c>
      <c r="E9" s="112" t="s">
        <v>495</v>
      </c>
      <c r="F9" s="110"/>
      <c r="G9" s="110"/>
    </row>
    <row r="10" spans="1:7" ht="13.5">
      <c r="A10" s="112">
        <v>1</v>
      </c>
      <c r="B10" s="112">
        <v>2</v>
      </c>
      <c r="C10" s="112">
        <v>3</v>
      </c>
      <c r="D10" s="112">
        <v>4</v>
      </c>
      <c r="E10" s="112">
        <v>5</v>
      </c>
      <c r="F10" s="110"/>
      <c r="G10" s="110"/>
    </row>
    <row r="11" spans="1:7" ht="70.5" customHeight="1">
      <c r="A11" s="112"/>
      <c r="B11" s="113" t="s">
        <v>496</v>
      </c>
      <c r="C11" s="112">
        <v>47</v>
      </c>
      <c r="D11" s="114">
        <v>107187</v>
      </c>
      <c r="E11" s="114">
        <v>5037800</v>
      </c>
      <c r="F11" s="115">
        <f>C11*D11</f>
        <v>5037789</v>
      </c>
      <c r="G11" s="110"/>
    </row>
    <row r="12" spans="1:7" ht="60.75" customHeight="1">
      <c r="A12" s="112"/>
      <c r="B12" s="113" t="s">
        <v>497</v>
      </c>
      <c r="C12" s="112">
        <v>153</v>
      </c>
      <c r="D12" s="114">
        <v>189670</v>
      </c>
      <c r="E12" s="114">
        <v>29019510</v>
      </c>
      <c r="F12" s="115">
        <f>C12*D12</f>
        <v>29019510</v>
      </c>
      <c r="G12" s="110"/>
    </row>
    <row r="13" spans="1:7" ht="32.25" customHeight="1">
      <c r="A13" s="112"/>
      <c r="B13" s="116" t="s">
        <v>498</v>
      </c>
      <c r="C13" s="112">
        <v>47</v>
      </c>
      <c r="D13" s="114">
        <v>80551</v>
      </c>
      <c r="E13" s="114">
        <v>3785900</v>
      </c>
      <c r="F13" s="117">
        <f>C13*D13</f>
        <v>3785897</v>
      </c>
      <c r="G13" s="110"/>
    </row>
    <row r="14" spans="1:7" ht="30" customHeight="1">
      <c r="A14" s="112"/>
      <c r="B14" s="116" t="s">
        <v>499</v>
      </c>
      <c r="C14" s="112">
        <v>153</v>
      </c>
      <c r="D14" s="114">
        <v>69007</v>
      </c>
      <c r="E14" s="118">
        <v>10558000</v>
      </c>
      <c r="F14" s="115">
        <f>D14*C14</f>
        <v>10558071</v>
      </c>
      <c r="G14" s="110"/>
    </row>
    <row r="15" spans="1:7" ht="13.5">
      <c r="A15" s="119"/>
      <c r="B15" s="120" t="s">
        <v>500</v>
      </c>
      <c r="C15" s="112"/>
      <c r="D15" s="114"/>
      <c r="E15" s="114">
        <v>443300</v>
      </c>
      <c r="F15" s="115">
        <f>E15</f>
        <v>443300</v>
      </c>
      <c r="G15" s="110"/>
    </row>
    <row r="16" spans="1:7" ht="13.5">
      <c r="A16" s="121"/>
      <c r="B16" s="122" t="s">
        <v>501</v>
      </c>
      <c r="C16" s="123" t="s">
        <v>502</v>
      </c>
      <c r="D16" s="123" t="s">
        <v>502</v>
      </c>
      <c r="E16" s="124">
        <f>SUM(E11:E15)</f>
        <v>48844510</v>
      </c>
      <c r="F16" s="117">
        <f>F11+F12+F13+F14+F15</f>
        <v>48844567</v>
      </c>
      <c r="G16" s="110"/>
    </row>
    <row r="17" spans="1:7" ht="13.5">
      <c r="A17" s="110"/>
      <c r="B17" s="110"/>
      <c r="C17" s="110"/>
      <c r="D17" s="110"/>
      <c r="E17" s="110"/>
      <c r="F17" s="110"/>
      <c r="G17" s="110"/>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92D050"/>
  </sheetPr>
  <dimension ref="A2:G44"/>
  <sheetViews>
    <sheetView view="pageBreakPreview" zoomScale="90" zoomScaleSheetLayoutView="90" zoomScalePageLayoutView="0" workbookViewId="0" topLeftCell="A1">
      <selection activeCell="L17" sqref="L17"/>
    </sheetView>
  </sheetViews>
  <sheetFormatPr defaultColWidth="22.50390625" defaultRowHeight="12.75"/>
  <cols>
    <col min="1" max="1" width="5.625" style="47" customWidth="1"/>
    <col min="2" max="2" width="58.625" style="47" customWidth="1"/>
    <col min="3" max="3" width="11.50390625" style="47" bestFit="1" customWidth="1"/>
    <col min="4" max="4" width="13.875" style="47" bestFit="1" customWidth="1"/>
    <col min="5" max="16384" width="22.50390625" style="47" customWidth="1"/>
  </cols>
  <sheetData>
    <row r="2" spans="1:7" ht="14.25">
      <c r="A2" s="609" t="s">
        <v>544</v>
      </c>
      <c r="B2" s="609"/>
      <c r="C2" s="609"/>
      <c r="D2" s="609"/>
      <c r="E2" s="609"/>
      <c r="F2" s="90"/>
      <c r="G2" s="90"/>
    </row>
    <row r="4" spans="1:5" ht="27">
      <c r="A4" s="41" t="s">
        <v>413</v>
      </c>
      <c r="B4" s="41" t="s">
        <v>362</v>
      </c>
      <c r="C4" s="41" t="s">
        <v>404</v>
      </c>
      <c r="D4" s="41" t="s">
        <v>412</v>
      </c>
      <c r="E4" s="41" t="s">
        <v>411</v>
      </c>
    </row>
    <row r="5" spans="1:5" ht="19.5" customHeight="1">
      <c r="A5" s="71">
        <v>1</v>
      </c>
      <c r="B5" s="71">
        <v>2</v>
      </c>
      <c r="C5" s="71">
        <v>3</v>
      </c>
      <c r="D5" s="71">
        <v>4</v>
      </c>
      <c r="E5" s="71">
        <v>5</v>
      </c>
    </row>
    <row r="6" spans="1:5" ht="19.5" customHeight="1">
      <c r="A6" s="71"/>
      <c r="B6" s="143" t="s">
        <v>517</v>
      </c>
      <c r="C6" s="174"/>
      <c r="D6" s="174"/>
      <c r="E6" s="174"/>
    </row>
    <row r="7" spans="1:5" ht="19.5" customHeight="1">
      <c r="A7" s="71"/>
      <c r="B7" s="89" t="s">
        <v>543</v>
      </c>
      <c r="C7" s="79">
        <v>22801</v>
      </c>
      <c r="D7" s="71">
        <v>1</v>
      </c>
      <c r="E7" s="88">
        <v>902800.14</v>
      </c>
    </row>
    <row r="8" spans="1:5" ht="19.5" customHeight="1">
      <c r="A8" s="71"/>
      <c r="B8" s="58" t="s">
        <v>323</v>
      </c>
      <c r="C8" s="87">
        <v>22800</v>
      </c>
      <c r="D8" s="71"/>
      <c r="E8" s="86">
        <f>E7</f>
        <v>902800.14</v>
      </c>
    </row>
    <row r="9" spans="1:5" ht="19.5" customHeight="1" hidden="1">
      <c r="A9" s="71"/>
      <c r="B9" s="56" t="s">
        <v>478</v>
      </c>
      <c r="C9" s="40">
        <v>22699</v>
      </c>
      <c r="D9" s="71">
        <v>1</v>
      </c>
      <c r="E9" s="88">
        <v>27000</v>
      </c>
    </row>
    <row r="10" spans="1:5" ht="19.5" customHeight="1" hidden="1">
      <c r="A10" s="71"/>
      <c r="B10" s="58" t="s">
        <v>323</v>
      </c>
      <c r="C10" s="87">
        <v>22699</v>
      </c>
      <c r="D10" s="71"/>
      <c r="E10" s="86">
        <f>E9</f>
        <v>27000</v>
      </c>
    </row>
    <row r="11" spans="1:5" ht="19.5" customHeight="1" hidden="1">
      <c r="A11" s="71"/>
      <c r="B11" s="39" t="s">
        <v>467</v>
      </c>
      <c r="C11" s="71"/>
      <c r="D11" s="71"/>
      <c r="E11" s="71"/>
    </row>
    <row r="12" spans="1:5" ht="19.5" customHeight="1" hidden="1">
      <c r="A12" s="71"/>
      <c r="B12" s="85" t="s">
        <v>409</v>
      </c>
      <c r="C12" s="38">
        <v>22601</v>
      </c>
      <c r="D12" s="71"/>
      <c r="E12" s="84">
        <v>60000</v>
      </c>
    </row>
    <row r="13" spans="1:5" ht="14.25" hidden="1">
      <c r="A13" s="71"/>
      <c r="B13" s="32" t="s">
        <v>323</v>
      </c>
      <c r="C13" s="32">
        <v>22601</v>
      </c>
      <c r="D13" s="71"/>
      <c r="E13" s="83">
        <f>E12</f>
        <v>60000</v>
      </c>
    </row>
    <row r="14" spans="1:5" ht="14.25" hidden="1">
      <c r="A14" s="71"/>
      <c r="B14" s="82" t="s">
        <v>408</v>
      </c>
      <c r="C14" s="38">
        <v>22603</v>
      </c>
      <c r="D14" s="71">
        <v>1</v>
      </c>
      <c r="E14" s="70">
        <v>20000</v>
      </c>
    </row>
    <row r="15" spans="1:5" ht="14.25" hidden="1">
      <c r="A15" s="71"/>
      <c r="B15" s="56"/>
      <c r="C15" s="74"/>
      <c r="D15" s="80"/>
      <c r="E15" s="29"/>
    </row>
    <row r="16" spans="1:5" ht="14.25" hidden="1">
      <c r="A16" s="71"/>
      <c r="B16" s="32" t="s">
        <v>400</v>
      </c>
      <c r="C16" s="69">
        <v>22603</v>
      </c>
      <c r="D16" s="71"/>
      <c r="E16" s="67">
        <f>E14</f>
        <v>20000</v>
      </c>
    </row>
    <row r="17" spans="1:5" ht="14.25" hidden="1">
      <c r="A17" s="71"/>
      <c r="B17" s="29"/>
      <c r="C17" s="29"/>
      <c r="D17" s="71"/>
      <c r="E17" s="29"/>
    </row>
    <row r="18" spans="1:5" ht="14.25" hidden="1">
      <c r="A18" s="72"/>
      <c r="B18" s="29"/>
      <c r="C18" s="29"/>
      <c r="D18" s="71"/>
      <c r="E18" s="29"/>
    </row>
    <row r="19" spans="1:5" ht="14.25" hidden="1">
      <c r="A19" s="72"/>
      <c r="B19" s="56"/>
      <c r="C19" s="56"/>
      <c r="D19" s="71"/>
      <c r="E19" s="29"/>
    </row>
    <row r="20" spans="1:5" ht="14.25" hidden="1">
      <c r="A20" s="71"/>
      <c r="B20" s="56" t="s">
        <v>323</v>
      </c>
      <c r="C20" s="74">
        <v>22605</v>
      </c>
      <c r="D20" s="71"/>
      <c r="E20" s="29"/>
    </row>
    <row r="21" spans="1:5" ht="14.25" hidden="1">
      <c r="A21" s="71"/>
      <c r="B21" s="56" t="s">
        <v>482</v>
      </c>
      <c r="C21" s="74">
        <v>22604</v>
      </c>
      <c r="D21" s="71"/>
      <c r="E21" s="29">
        <v>0</v>
      </c>
    </row>
    <row r="22" spans="1:5" ht="14.25" hidden="1">
      <c r="A22" s="71"/>
      <c r="B22" s="58" t="s">
        <v>323</v>
      </c>
      <c r="C22" s="75">
        <v>22604</v>
      </c>
      <c r="D22" s="71"/>
      <c r="E22" s="32">
        <f>E21</f>
        <v>0</v>
      </c>
    </row>
    <row r="23" spans="1:5" ht="14.25" hidden="1">
      <c r="A23" s="71"/>
      <c r="B23" s="56" t="s">
        <v>483</v>
      </c>
      <c r="C23" s="74">
        <v>22605</v>
      </c>
      <c r="D23" s="71"/>
      <c r="E23" s="29">
        <v>0</v>
      </c>
    </row>
    <row r="24" spans="1:5" ht="14.25" hidden="1">
      <c r="A24" s="71"/>
      <c r="B24" s="58" t="s">
        <v>323</v>
      </c>
      <c r="C24" s="75">
        <v>22605</v>
      </c>
      <c r="D24" s="71"/>
      <c r="E24" s="32">
        <f>E23</f>
        <v>0</v>
      </c>
    </row>
    <row r="25" spans="1:5" ht="14.25" hidden="1">
      <c r="A25" s="71"/>
      <c r="B25" s="56" t="s">
        <v>479</v>
      </c>
      <c r="C25" s="74">
        <v>22699</v>
      </c>
      <c r="D25" s="71">
        <v>1</v>
      </c>
      <c r="E25" s="70">
        <f>24000+10000</f>
        <v>34000</v>
      </c>
    </row>
    <row r="26" spans="1:5" ht="14.25" hidden="1">
      <c r="A26" s="71"/>
      <c r="B26" s="56" t="s">
        <v>480</v>
      </c>
      <c r="C26" s="74">
        <v>22699</v>
      </c>
      <c r="D26" s="71">
        <v>1</v>
      </c>
      <c r="E26" s="70">
        <v>0</v>
      </c>
    </row>
    <row r="27" spans="1:5" ht="14.25" hidden="1">
      <c r="A27" s="71"/>
      <c r="B27" s="56" t="s">
        <v>481</v>
      </c>
      <c r="C27" s="74">
        <v>22699</v>
      </c>
      <c r="D27" s="71">
        <v>1</v>
      </c>
      <c r="E27" s="70">
        <v>5000</v>
      </c>
    </row>
    <row r="28" spans="1:5" ht="14.25" hidden="1">
      <c r="A28" s="71"/>
      <c r="B28" s="56" t="s">
        <v>407</v>
      </c>
      <c r="C28" s="74">
        <v>22699</v>
      </c>
      <c r="D28" s="71"/>
      <c r="E28" s="70">
        <f>80000-E25-E26-E27</f>
        <v>41000</v>
      </c>
    </row>
    <row r="29" spans="1:5" ht="14.25" hidden="1">
      <c r="A29" s="71"/>
      <c r="B29" s="58" t="s">
        <v>323</v>
      </c>
      <c r="C29" s="75">
        <v>22699</v>
      </c>
      <c r="D29" s="71"/>
      <c r="E29" s="67">
        <f>E25+E26+E27+E28</f>
        <v>80000</v>
      </c>
    </row>
    <row r="30" spans="1:5" ht="14.25" hidden="1">
      <c r="A30" s="32"/>
      <c r="B30" s="32" t="s">
        <v>323</v>
      </c>
      <c r="C30" s="32">
        <v>22600</v>
      </c>
      <c r="D30" s="68" t="s">
        <v>47</v>
      </c>
      <c r="E30" s="67">
        <f>E8+E10+E16+E22+E24+E29+E13</f>
        <v>1089800.1400000001</v>
      </c>
    </row>
    <row r="31" spans="1:5" ht="14.25" hidden="1">
      <c r="A31" s="71"/>
      <c r="B31" s="68" t="s">
        <v>357</v>
      </c>
      <c r="C31" s="71"/>
      <c r="D31" s="71"/>
      <c r="E31" s="71"/>
    </row>
    <row r="32" spans="1:5" ht="14.25" hidden="1">
      <c r="A32" s="71"/>
      <c r="B32" s="71"/>
      <c r="C32" s="71"/>
      <c r="D32" s="71"/>
      <c r="E32" s="71"/>
    </row>
    <row r="33" spans="1:5" ht="14.25" hidden="1">
      <c r="A33" s="71"/>
      <c r="B33" s="29"/>
      <c r="C33" s="29"/>
      <c r="D33" s="71"/>
      <c r="E33" s="29"/>
    </row>
    <row r="34" spans="1:5" ht="14.25" hidden="1">
      <c r="A34" s="71"/>
      <c r="B34" s="56"/>
      <c r="C34" s="56"/>
      <c r="D34" s="80"/>
      <c r="E34" s="70"/>
    </row>
    <row r="35" spans="1:5" ht="14.25" hidden="1">
      <c r="A35" s="71"/>
      <c r="B35" s="29" t="s">
        <v>400</v>
      </c>
      <c r="C35" s="29">
        <v>22603</v>
      </c>
      <c r="D35" s="71"/>
      <c r="E35" s="29"/>
    </row>
    <row r="36" spans="1:5" ht="14.25" hidden="1">
      <c r="A36" s="71"/>
      <c r="B36" s="29"/>
      <c r="C36" s="29"/>
      <c r="D36" s="71"/>
      <c r="E36" s="29"/>
    </row>
    <row r="37" spans="1:5" ht="14.25" hidden="1">
      <c r="A37" s="71"/>
      <c r="B37" s="29"/>
      <c r="C37" s="29"/>
      <c r="D37" s="71"/>
      <c r="E37" s="29"/>
    </row>
    <row r="38" spans="1:5" ht="14.25" hidden="1">
      <c r="A38" s="71"/>
      <c r="B38" s="56"/>
      <c r="C38" s="56"/>
      <c r="D38" s="71"/>
      <c r="E38" s="29"/>
    </row>
    <row r="39" spans="1:5" ht="14.25" hidden="1">
      <c r="A39" s="72"/>
      <c r="B39" s="56" t="s">
        <v>323</v>
      </c>
      <c r="C39" s="74">
        <v>22605</v>
      </c>
      <c r="D39" s="71"/>
      <c r="E39" s="29"/>
    </row>
    <row r="40" spans="1:5" ht="14.25" hidden="1">
      <c r="A40" s="72"/>
      <c r="B40" s="56"/>
      <c r="C40" s="56"/>
      <c r="D40" s="71"/>
      <c r="E40" s="29"/>
    </row>
    <row r="41" spans="1:5" ht="14.25" hidden="1">
      <c r="A41" s="71"/>
      <c r="B41" s="56"/>
      <c r="C41" s="56"/>
      <c r="D41" s="71"/>
      <c r="E41" s="29"/>
    </row>
    <row r="42" spans="1:5" ht="14.25" hidden="1">
      <c r="A42" s="71"/>
      <c r="B42" s="56"/>
      <c r="C42" s="56"/>
      <c r="D42" s="71"/>
      <c r="E42" s="29"/>
    </row>
    <row r="43" spans="1:5" ht="14.25" hidden="1">
      <c r="A43" s="71"/>
      <c r="B43" s="56" t="s">
        <v>323</v>
      </c>
      <c r="C43" s="74">
        <v>22699</v>
      </c>
      <c r="D43" s="71"/>
      <c r="E43" s="29"/>
    </row>
    <row r="44" spans="1:5" ht="14.25" hidden="1">
      <c r="A44" s="32"/>
      <c r="B44" s="32" t="s">
        <v>323</v>
      </c>
      <c r="C44" s="32">
        <v>22600</v>
      </c>
      <c r="D44" s="68" t="s">
        <v>47</v>
      </c>
      <c r="E44" s="32"/>
    </row>
    <row r="45" ht="14.25" hidden="1"/>
  </sheetData>
  <sheetProtection/>
  <mergeCells count="1">
    <mergeCell ref="A2:E2"/>
  </mergeCells>
  <printOptions/>
  <pageMargins left="0.7874015748031497" right="0.3937007874015748" top="0.3937007874015748" bottom="0.3937007874015748" header="0.31496062992125984" footer="0.31496062992125984"/>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FE58"/>
  <sheetViews>
    <sheetView tabSelected="1" view="pageBreakPreview" zoomScale="110" zoomScaleSheetLayoutView="110" zoomScalePageLayoutView="0" workbookViewId="0" topLeftCell="A22">
      <selection activeCell="A53" sqref="A53:FE53"/>
    </sheetView>
  </sheetViews>
  <sheetFormatPr defaultColWidth="0.875" defaultRowHeight="12.75"/>
  <cols>
    <col min="1" max="58" width="0.875" style="1" customWidth="1"/>
    <col min="59" max="59" width="3.125" style="1" customWidth="1"/>
    <col min="60" max="77" width="0.875" style="1" customWidth="1"/>
    <col min="78" max="16384" width="0.875" style="1" customWidth="1"/>
  </cols>
  <sheetData>
    <row r="1" spans="2:160" s="7" customFormat="1" ht="13.5" customHeight="1">
      <c r="B1" s="517" t="s">
        <v>172</v>
      </c>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c r="BN1" s="517"/>
      <c r="BO1" s="517"/>
      <c r="BP1" s="517"/>
      <c r="BQ1" s="517"/>
      <c r="BR1" s="517"/>
      <c r="BS1" s="517"/>
      <c r="BT1" s="517"/>
      <c r="BU1" s="517"/>
      <c r="BV1" s="517"/>
      <c r="BW1" s="517"/>
      <c r="BX1" s="517"/>
      <c r="BY1" s="517"/>
      <c r="BZ1" s="517"/>
      <c r="CA1" s="517"/>
      <c r="CB1" s="517"/>
      <c r="CC1" s="517"/>
      <c r="CD1" s="517"/>
      <c r="CE1" s="517"/>
      <c r="CF1" s="517"/>
      <c r="CG1" s="517"/>
      <c r="CH1" s="517"/>
      <c r="CI1" s="517"/>
      <c r="CJ1" s="517"/>
      <c r="CK1" s="517"/>
      <c r="CL1" s="517"/>
      <c r="CM1" s="517"/>
      <c r="CN1" s="517"/>
      <c r="CO1" s="517"/>
      <c r="CP1" s="517"/>
      <c r="CQ1" s="517"/>
      <c r="CR1" s="517"/>
      <c r="CS1" s="517"/>
      <c r="CT1" s="517"/>
      <c r="CU1" s="517"/>
      <c r="CV1" s="517"/>
      <c r="CW1" s="517"/>
      <c r="CX1" s="517"/>
      <c r="CY1" s="517"/>
      <c r="CZ1" s="517"/>
      <c r="DA1" s="517"/>
      <c r="DB1" s="517"/>
      <c r="DC1" s="517"/>
      <c r="DD1" s="517"/>
      <c r="DE1" s="517"/>
      <c r="DF1" s="517"/>
      <c r="DG1" s="517"/>
      <c r="DH1" s="517"/>
      <c r="DI1" s="517"/>
      <c r="DJ1" s="517"/>
      <c r="DK1" s="517"/>
      <c r="DL1" s="517"/>
      <c r="DM1" s="517"/>
      <c r="DN1" s="517"/>
      <c r="DO1" s="517"/>
      <c r="DP1" s="517"/>
      <c r="DQ1" s="517"/>
      <c r="DR1" s="517"/>
      <c r="DS1" s="517"/>
      <c r="DT1" s="517"/>
      <c r="DU1" s="517"/>
      <c r="DV1" s="517"/>
      <c r="DW1" s="517"/>
      <c r="DX1" s="517"/>
      <c r="DY1" s="517"/>
      <c r="DZ1" s="517"/>
      <c r="EA1" s="517"/>
      <c r="EB1" s="517"/>
      <c r="EC1" s="517"/>
      <c r="ED1" s="517"/>
      <c r="EE1" s="517"/>
      <c r="EF1" s="517"/>
      <c r="EG1" s="517"/>
      <c r="EH1" s="517"/>
      <c r="EI1" s="517"/>
      <c r="EJ1" s="517"/>
      <c r="EK1" s="517"/>
      <c r="EL1" s="517"/>
      <c r="EM1" s="517"/>
      <c r="EN1" s="517"/>
      <c r="EO1" s="517"/>
      <c r="EP1" s="517"/>
      <c r="EQ1" s="517"/>
      <c r="ER1" s="517"/>
      <c r="ES1" s="517"/>
      <c r="ET1" s="517"/>
      <c r="EU1" s="517"/>
      <c r="EV1" s="517"/>
      <c r="EW1" s="517"/>
      <c r="EX1" s="517"/>
      <c r="EY1" s="517"/>
      <c r="EZ1" s="517"/>
      <c r="FA1" s="517"/>
      <c r="FB1" s="517"/>
      <c r="FC1" s="517"/>
      <c r="FD1" s="517"/>
    </row>
    <row r="3" spans="1:161" ht="11.25" customHeight="1">
      <c r="A3" s="545" t="s">
        <v>166</v>
      </c>
      <c r="B3" s="545"/>
      <c r="C3" s="545"/>
      <c r="D3" s="545"/>
      <c r="E3" s="545"/>
      <c r="F3" s="545"/>
      <c r="G3" s="545"/>
      <c r="H3" s="565"/>
      <c r="I3" s="530" t="s">
        <v>0</v>
      </c>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530"/>
      <c r="AQ3" s="530"/>
      <c r="AR3" s="530"/>
      <c r="AS3" s="530"/>
      <c r="AT3" s="530"/>
      <c r="AU3" s="530"/>
      <c r="AV3" s="530"/>
      <c r="AW3" s="530"/>
      <c r="AX3" s="530"/>
      <c r="AY3" s="530"/>
      <c r="AZ3" s="530"/>
      <c r="BA3" s="530"/>
      <c r="BB3" s="530"/>
      <c r="BC3" s="530"/>
      <c r="BD3" s="530"/>
      <c r="BE3" s="530"/>
      <c r="BF3" s="530"/>
      <c r="BG3" s="530"/>
      <c r="BH3" s="530"/>
      <c r="BI3" s="530"/>
      <c r="BJ3" s="530"/>
      <c r="BK3" s="530"/>
      <c r="BL3" s="530"/>
      <c r="BM3" s="530"/>
      <c r="BN3" s="530"/>
      <c r="BO3" s="530"/>
      <c r="BP3" s="530"/>
      <c r="BQ3" s="530"/>
      <c r="BR3" s="530"/>
      <c r="BS3" s="530"/>
      <c r="BT3" s="530"/>
      <c r="BU3" s="530"/>
      <c r="BV3" s="530"/>
      <c r="BW3" s="530"/>
      <c r="BX3" s="530"/>
      <c r="BY3" s="530"/>
      <c r="BZ3" s="530"/>
      <c r="CA3" s="530"/>
      <c r="CB3" s="530"/>
      <c r="CC3" s="530"/>
      <c r="CD3" s="530"/>
      <c r="CE3" s="530"/>
      <c r="CF3" s="530"/>
      <c r="CG3" s="530"/>
      <c r="CH3" s="530"/>
      <c r="CI3" s="530"/>
      <c r="CJ3" s="530"/>
      <c r="CK3" s="530"/>
      <c r="CL3" s="530"/>
      <c r="CM3" s="531"/>
      <c r="CN3" s="544" t="s">
        <v>167</v>
      </c>
      <c r="CO3" s="545"/>
      <c r="CP3" s="545"/>
      <c r="CQ3" s="545"/>
      <c r="CR3" s="545"/>
      <c r="CS3" s="545"/>
      <c r="CT3" s="545"/>
      <c r="CU3" s="565"/>
      <c r="CV3" s="544" t="s">
        <v>168</v>
      </c>
      <c r="CW3" s="545"/>
      <c r="CX3" s="545"/>
      <c r="CY3" s="545"/>
      <c r="CZ3" s="545"/>
      <c r="DA3" s="545"/>
      <c r="DB3" s="545"/>
      <c r="DC3" s="545"/>
      <c r="DD3" s="545"/>
      <c r="DE3" s="565"/>
      <c r="DF3" s="548" t="s">
        <v>10</v>
      </c>
      <c r="DG3" s="549"/>
      <c r="DH3" s="549"/>
      <c r="DI3" s="549"/>
      <c r="DJ3" s="549"/>
      <c r="DK3" s="549"/>
      <c r="DL3" s="549"/>
      <c r="DM3" s="549"/>
      <c r="DN3" s="549"/>
      <c r="DO3" s="549"/>
      <c r="DP3" s="549"/>
      <c r="DQ3" s="549"/>
      <c r="DR3" s="549"/>
      <c r="DS3" s="549"/>
      <c r="DT3" s="549"/>
      <c r="DU3" s="549"/>
      <c r="DV3" s="549"/>
      <c r="DW3" s="549"/>
      <c r="DX3" s="549"/>
      <c r="DY3" s="549"/>
      <c r="DZ3" s="549"/>
      <c r="EA3" s="549"/>
      <c r="EB3" s="549"/>
      <c r="EC3" s="549"/>
      <c r="ED3" s="549"/>
      <c r="EE3" s="549"/>
      <c r="EF3" s="549"/>
      <c r="EG3" s="549"/>
      <c r="EH3" s="549"/>
      <c r="EI3" s="549"/>
      <c r="EJ3" s="549"/>
      <c r="EK3" s="549"/>
      <c r="EL3" s="549"/>
      <c r="EM3" s="549"/>
      <c r="EN3" s="549"/>
      <c r="EO3" s="549"/>
      <c r="EP3" s="549"/>
      <c r="EQ3" s="549"/>
      <c r="ER3" s="549"/>
      <c r="ES3" s="549"/>
      <c r="ET3" s="549"/>
      <c r="EU3" s="549"/>
      <c r="EV3" s="549"/>
      <c r="EW3" s="549"/>
      <c r="EX3" s="549"/>
      <c r="EY3" s="549"/>
      <c r="EZ3" s="549"/>
      <c r="FA3" s="549"/>
      <c r="FB3" s="549"/>
      <c r="FC3" s="549"/>
      <c r="FD3" s="549"/>
      <c r="FE3" s="549"/>
    </row>
    <row r="4" spans="1:161" ht="11.25" customHeight="1">
      <c r="A4" s="567"/>
      <c r="B4" s="567"/>
      <c r="C4" s="567"/>
      <c r="D4" s="567"/>
      <c r="E4" s="567"/>
      <c r="F4" s="567"/>
      <c r="G4" s="567"/>
      <c r="H4" s="568"/>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3"/>
      <c r="AP4" s="533"/>
      <c r="AQ4" s="533"/>
      <c r="AR4" s="533"/>
      <c r="AS4" s="533"/>
      <c r="AT4" s="533"/>
      <c r="AU4" s="533"/>
      <c r="AV4" s="533"/>
      <c r="AW4" s="533"/>
      <c r="AX4" s="533"/>
      <c r="AY4" s="533"/>
      <c r="AZ4" s="533"/>
      <c r="BA4" s="533"/>
      <c r="BB4" s="533"/>
      <c r="BC4" s="533"/>
      <c r="BD4" s="533"/>
      <c r="BE4" s="533"/>
      <c r="BF4" s="533"/>
      <c r="BG4" s="533"/>
      <c r="BH4" s="533"/>
      <c r="BI4" s="533"/>
      <c r="BJ4" s="533"/>
      <c r="BK4" s="533"/>
      <c r="BL4" s="533"/>
      <c r="BM4" s="533"/>
      <c r="BN4" s="533"/>
      <c r="BO4" s="533"/>
      <c r="BP4" s="533"/>
      <c r="BQ4" s="533"/>
      <c r="BR4" s="533"/>
      <c r="BS4" s="533"/>
      <c r="BT4" s="533"/>
      <c r="BU4" s="533"/>
      <c r="BV4" s="533"/>
      <c r="BW4" s="533"/>
      <c r="BX4" s="533"/>
      <c r="BY4" s="533"/>
      <c r="BZ4" s="533"/>
      <c r="CA4" s="533"/>
      <c r="CB4" s="533"/>
      <c r="CC4" s="533"/>
      <c r="CD4" s="533"/>
      <c r="CE4" s="533"/>
      <c r="CF4" s="533"/>
      <c r="CG4" s="533"/>
      <c r="CH4" s="533"/>
      <c r="CI4" s="533"/>
      <c r="CJ4" s="533"/>
      <c r="CK4" s="533"/>
      <c r="CL4" s="533"/>
      <c r="CM4" s="534"/>
      <c r="CN4" s="566"/>
      <c r="CO4" s="567"/>
      <c r="CP4" s="567"/>
      <c r="CQ4" s="567"/>
      <c r="CR4" s="567"/>
      <c r="CS4" s="567"/>
      <c r="CT4" s="567"/>
      <c r="CU4" s="568"/>
      <c r="CV4" s="566"/>
      <c r="CW4" s="567"/>
      <c r="CX4" s="567"/>
      <c r="CY4" s="567"/>
      <c r="CZ4" s="567"/>
      <c r="DA4" s="567"/>
      <c r="DB4" s="567"/>
      <c r="DC4" s="567"/>
      <c r="DD4" s="567"/>
      <c r="DE4" s="568"/>
      <c r="DF4" s="561" t="s">
        <v>4</v>
      </c>
      <c r="DG4" s="562"/>
      <c r="DH4" s="562"/>
      <c r="DI4" s="562"/>
      <c r="DJ4" s="562"/>
      <c r="DK4" s="562"/>
      <c r="DL4" s="555" t="s">
        <v>516</v>
      </c>
      <c r="DM4" s="555"/>
      <c r="DN4" s="555"/>
      <c r="DO4" s="556" t="s">
        <v>5</v>
      </c>
      <c r="DP4" s="556"/>
      <c r="DQ4" s="556"/>
      <c r="DR4" s="557"/>
      <c r="DS4" s="561" t="s">
        <v>4</v>
      </c>
      <c r="DT4" s="562"/>
      <c r="DU4" s="562"/>
      <c r="DV4" s="562"/>
      <c r="DW4" s="562"/>
      <c r="DX4" s="562"/>
      <c r="DY4" s="555" t="s">
        <v>551</v>
      </c>
      <c r="DZ4" s="555"/>
      <c r="EA4" s="555"/>
      <c r="EB4" s="556" t="s">
        <v>5</v>
      </c>
      <c r="EC4" s="556"/>
      <c r="ED4" s="556"/>
      <c r="EE4" s="557"/>
      <c r="EF4" s="561" t="s">
        <v>4</v>
      </c>
      <c r="EG4" s="562"/>
      <c r="EH4" s="562"/>
      <c r="EI4" s="562"/>
      <c r="EJ4" s="562"/>
      <c r="EK4" s="562"/>
      <c r="EL4" s="555" t="s">
        <v>582</v>
      </c>
      <c r="EM4" s="555"/>
      <c r="EN4" s="555"/>
      <c r="EO4" s="556" t="s">
        <v>5</v>
      </c>
      <c r="EP4" s="556"/>
      <c r="EQ4" s="556"/>
      <c r="ER4" s="557"/>
      <c r="ES4" s="544" t="s">
        <v>9</v>
      </c>
      <c r="ET4" s="545"/>
      <c r="EU4" s="545"/>
      <c r="EV4" s="545"/>
      <c r="EW4" s="545"/>
      <c r="EX4" s="545"/>
      <c r="EY4" s="545"/>
      <c r="EZ4" s="545"/>
      <c r="FA4" s="545"/>
      <c r="FB4" s="545"/>
      <c r="FC4" s="545"/>
      <c r="FD4" s="545"/>
      <c r="FE4" s="545"/>
    </row>
    <row r="5" spans="1:161" ht="39" customHeight="1">
      <c r="A5" s="547"/>
      <c r="B5" s="547"/>
      <c r="C5" s="547"/>
      <c r="D5" s="547"/>
      <c r="E5" s="547"/>
      <c r="F5" s="547"/>
      <c r="G5" s="547"/>
      <c r="H5" s="569"/>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c r="BA5" s="563"/>
      <c r="BB5" s="563"/>
      <c r="BC5" s="563"/>
      <c r="BD5" s="563"/>
      <c r="BE5" s="563"/>
      <c r="BF5" s="563"/>
      <c r="BG5" s="563"/>
      <c r="BH5" s="563"/>
      <c r="BI5" s="563"/>
      <c r="BJ5" s="563"/>
      <c r="BK5" s="563"/>
      <c r="BL5" s="563"/>
      <c r="BM5" s="563"/>
      <c r="BN5" s="563"/>
      <c r="BO5" s="563"/>
      <c r="BP5" s="563"/>
      <c r="BQ5" s="563"/>
      <c r="BR5" s="563"/>
      <c r="BS5" s="563"/>
      <c r="BT5" s="563"/>
      <c r="BU5" s="563"/>
      <c r="BV5" s="563"/>
      <c r="BW5" s="563"/>
      <c r="BX5" s="563"/>
      <c r="BY5" s="563"/>
      <c r="BZ5" s="563"/>
      <c r="CA5" s="563"/>
      <c r="CB5" s="563"/>
      <c r="CC5" s="563"/>
      <c r="CD5" s="563"/>
      <c r="CE5" s="563"/>
      <c r="CF5" s="563"/>
      <c r="CG5" s="563"/>
      <c r="CH5" s="563"/>
      <c r="CI5" s="563"/>
      <c r="CJ5" s="563"/>
      <c r="CK5" s="563"/>
      <c r="CL5" s="563"/>
      <c r="CM5" s="564"/>
      <c r="CN5" s="546"/>
      <c r="CO5" s="547"/>
      <c r="CP5" s="547"/>
      <c r="CQ5" s="547"/>
      <c r="CR5" s="547"/>
      <c r="CS5" s="547"/>
      <c r="CT5" s="547"/>
      <c r="CU5" s="569"/>
      <c r="CV5" s="546"/>
      <c r="CW5" s="547"/>
      <c r="CX5" s="547"/>
      <c r="CY5" s="547"/>
      <c r="CZ5" s="547"/>
      <c r="DA5" s="547"/>
      <c r="DB5" s="547"/>
      <c r="DC5" s="547"/>
      <c r="DD5" s="547"/>
      <c r="DE5" s="569"/>
      <c r="DF5" s="558" t="s">
        <v>169</v>
      </c>
      <c r="DG5" s="559"/>
      <c r="DH5" s="559"/>
      <c r="DI5" s="559"/>
      <c r="DJ5" s="559"/>
      <c r="DK5" s="559"/>
      <c r="DL5" s="559"/>
      <c r="DM5" s="559"/>
      <c r="DN5" s="559"/>
      <c r="DO5" s="559"/>
      <c r="DP5" s="559"/>
      <c r="DQ5" s="559"/>
      <c r="DR5" s="560"/>
      <c r="DS5" s="558" t="s">
        <v>170</v>
      </c>
      <c r="DT5" s="559"/>
      <c r="DU5" s="559"/>
      <c r="DV5" s="559"/>
      <c r="DW5" s="559"/>
      <c r="DX5" s="559"/>
      <c r="DY5" s="559"/>
      <c r="DZ5" s="559"/>
      <c r="EA5" s="559"/>
      <c r="EB5" s="559"/>
      <c r="EC5" s="559"/>
      <c r="ED5" s="559"/>
      <c r="EE5" s="560"/>
      <c r="EF5" s="558" t="s">
        <v>171</v>
      </c>
      <c r="EG5" s="559"/>
      <c r="EH5" s="559"/>
      <c r="EI5" s="559"/>
      <c r="EJ5" s="559"/>
      <c r="EK5" s="559"/>
      <c r="EL5" s="559"/>
      <c r="EM5" s="559"/>
      <c r="EN5" s="559"/>
      <c r="EO5" s="559"/>
      <c r="EP5" s="559"/>
      <c r="EQ5" s="559"/>
      <c r="ER5" s="560"/>
      <c r="ES5" s="546"/>
      <c r="ET5" s="547"/>
      <c r="EU5" s="547"/>
      <c r="EV5" s="547"/>
      <c r="EW5" s="547"/>
      <c r="EX5" s="547"/>
      <c r="EY5" s="547"/>
      <c r="EZ5" s="547"/>
      <c r="FA5" s="547"/>
      <c r="FB5" s="547"/>
      <c r="FC5" s="547"/>
      <c r="FD5" s="547"/>
      <c r="FE5" s="547"/>
    </row>
    <row r="6" spans="1:161" ht="10.5" thickBot="1">
      <c r="A6" s="550" t="s">
        <v>11</v>
      </c>
      <c r="B6" s="550"/>
      <c r="C6" s="550"/>
      <c r="D6" s="550"/>
      <c r="E6" s="550"/>
      <c r="F6" s="550"/>
      <c r="G6" s="550"/>
      <c r="H6" s="551"/>
      <c r="I6" s="550" t="s">
        <v>12</v>
      </c>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0"/>
      <c r="AL6" s="550"/>
      <c r="AM6" s="550"/>
      <c r="AN6" s="550"/>
      <c r="AO6" s="550"/>
      <c r="AP6" s="550"/>
      <c r="AQ6" s="550"/>
      <c r="AR6" s="550"/>
      <c r="AS6" s="550"/>
      <c r="AT6" s="550"/>
      <c r="AU6" s="550"/>
      <c r="AV6" s="550"/>
      <c r="AW6" s="550"/>
      <c r="AX6" s="550"/>
      <c r="AY6" s="550"/>
      <c r="AZ6" s="550"/>
      <c r="BA6" s="550"/>
      <c r="BB6" s="550"/>
      <c r="BC6" s="550"/>
      <c r="BD6" s="550"/>
      <c r="BE6" s="550"/>
      <c r="BF6" s="550"/>
      <c r="BG6" s="550"/>
      <c r="BH6" s="550"/>
      <c r="BI6" s="550"/>
      <c r="BJ6" s="550"/>
      <c r="BK6" s="550"/>
      <c r="BL6" s="550"/>
      <c r="BM6" s="550"/>
      <c r="BN6" s="550"/>
      <c r="BO6" s="550"/>
      <c r="BP6" s="550"/>
      <c r="BQ6" s="550"/>
      <c r="BR6" s="550"/>
      <c r="BS6" s="550"/>
      <c r="BT6" s="550"/>
      <c r="BU6" s="550"/>
      <c r="BV6" s="550"/>
      <c r="BW6" s="550"/>
      <c r="BX6" s="550"/>
      <c r="BY6" s="550"/>
      <c r="BZ6" s="550"/>
      <c r="CA6" s="550"/>
      <c r="CB6" s="550"/>
      <c r="CC6" s="550"/>
      <c r="CD6" s="550"/>
      <c r="CE6" s="550"/>
      <c r="CF6" s="550"/>
      <c r="CG6" s="550"/>
      <c r="CH6" s="550"/>
      <c r="CI6" s="550"/>
      <c r="CJ6" s="550"/>
      <c r="CK6" s="550"/>
      <c r="CL6" s="550"/>
      <c r="CM6" s="551"/>
      <c r="CN6" s="552" t="s">
        <v>13</v>
      </c>
      <c r="CO6" s="553"/>
      <c r="CP6" s="553"/>
      <c r="CQ6" s="553"/>
      <c r="CR6" s="553"/>
      <c r="CS6" s="553"/>
      <c r="CT6" s="553"/>
      <c r="CU6" s="554"/>
      <c r="CV6" s="552" t="s">
        <v>14</v>
      </c>
      <c r="CW6" s="553"/>
      <c r="CX6" s="553"/>
      <c r="CY6" s="553"/>
      <c r="CZ6" s="553"/>
      <c r="DA6" s="553"/>
      <c r="DB6" s="553"/>
      <c r="DC6" s="553"/>
      <c r="DD6" s="553"/>
      <c r="DE6" s="554"/>
      <c r="DF6" s="552" t="s">
        <v>15</v>
      </c>
      <c r="DG6" s="553"/>
      <c r="DH6" s="553"/>
      <c r="DI6" s="553"/>
      <c r="DJ6" s="553"/>
      <c r="DK6" s="553"/>
      <c r="DL6" s="553"/>
      <c r="DM6" s="553"/>
      <c r="DN6" s="553"/>
      <c r="DO6" s="553"/>
      <c r="DP6" s="553"/>
      <c r="DQ6" s="553"/>
      <c r="DR6" s="554"/>
      <c r="DS6" s="552" t="s">
        <v>16</v>
      </c>
      <c r="DT6" s="553"/>
      <c r="DU6" s="553"/>
      <c r="DV6" s="553"/>
      <c r="DW6" s="553"/>
      <c r="DX6" s="553"/>
      <c r="DY6" s="553"/>
      <c r="DZ6" s="553"/>
      <c r="EA6" s="553"/>
      <c r="EB6" s="553"/>
      <c r="EC6" s="553"/>
      <c r="ED6" s="553"/>
      <c r="EE6" s="554"/>
      <c r="EF6" s="552" t="s">
        <v>17</v>
      </c>
      <c r="EG6" s="553"/>
      <c r="EH6" s="553"/>
      <c r="EI6" s="553"/>
      <c r="EJ6" s="553"/>
      <c r="EK6" s="553"/>
      <c r="EL6" s="553"/>
      <c r="EM6" s="553"/>
      <c r="EN6" s="553"/>
      <c r="EO6" s="553"/>
      <c r="EP6" s="553"/>
      <c r="EQ6" s="553"/>
      <c r="ER6" s="554"/>
      <c r="ES6" s="552" t="s">
        <v>18</v>
      </c>
      <c r="ET6" s="553"/>
      <c r="EU6" s="553"/>
      <c r="EV6" s="553"/>
      <c r="EW6" s="553"/>
      <c r="EX6" s="553"/>
      <c r="EY6" s="553"/>
      <c r="EZ6" s="553"/>
      <c r="FA6" s="553"/>
      <c r="FB6" s="553"/>
      <c r="FC6" s="553"/>
      <c r="FD6" s="553"/>
      <c r="FE6" s="553"/>
    </row>
    <row r="7" spans="1:161" ht="12.75" customHeight="1">
      <c r="A7" s="421">
        <v>1</v>
      </c>
      <c r="B7" s="421"/>
      <c r="C7" s="421"/>
      <c r="D7" s="421"/>
      <c r="E7" s="421"/>
      <c r="F7" s="421"/>
      <c r="G7" s="421"/>
      <c r="H7" s="422"/>
      <c r="I7" s="598" t="s">
        <v>173</v>
      </c>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419"/>
      <c r="CA7" s="419"/>
      <c r="CB7" s="419"/>
      <c r="CC7" s="419"/>
      <c r="CD7" s="419"/>
      <c r="CE7" s="419"/>
      <c r="CF7" s="419"/>
      <c r="CG7" s="419"/>
      <c r="CH7" s="419"/>
      <c r="CI7" s="419"/>
      <c r="CJ7" s="419"/>
      <c r="CK7" s="419"/>
      <c r="CL7" s="419"/>
      <c r="CM7" s="419"/>
      <c r="CN7" s="599" t="s">
        <v>174</v>
      </c>
      <c r="CO7" s="600"/>
      <c r="CP7" s="600"/>
      <c r="CQ7" s="600"/>
      <c r="CR7" s="600"/>
      <c r="CS7" s="600"/>
      <c r="CT7" s="600"/>
      <c r="CU7" s="601"/>
      <c r="CV7" s="453" t="s">
        <v>47</v>
      </c>
      <c r="CW7" s="451"/>
      <c r="CX7" s="451"/>
      <c r="CY7" s="451"/>
      <c r="CZ7" s="451"/>
      <c r="DA7" s="451"/>
      <c r="DB7" s="451"/>
      <c r="DC7" s="451"/>
      <c r="DD7" s="451"/>
      <c r="DE7" s="452"/>
      <c r="DF7" s="602">
        <f>DF8+DF9+DF10+DF11</f>
        <v>16295118.429999998</v>
      </c>
      <c r="DG7" s="603"/>
      <c r="DH7" s="603"/>
      <c r="DI7" s="603"/>
      <c r="DJ7" s="603"/>
      <c r="DK7" s="603"/>
      <c r="DL7" s="603"/>
      <c r="DM7" s="603"/>
      <c r="DN7" s="603"/>
      <c r="DO7" s="603"/>
      <c r="DP7" s="603"/>
      <c r="DQ7" s="603"/>
      <c r="DR7" s="604"/>
      <c r="DS7" s="602">
        <f>DS8+DS9+DS10+DS11</f>
        <v>11950600</v>
      </c>
      <c r="DT7" s="603"/>
      <c r="DU7" s="603"/>
      <c r="DV7" s="603"/>
      <c r="DW7" s="603"/>
      <c r="DX7" s="603"/>
      <c r="DY7" s="603"/>
      <c r="DZ7" s="603"/>
      <c r="EA7" s="603"/>
      <c r="EB7" s="603"/>
      <c r="EC7" s="603"/>
      <c r="ED7" s="603"/>
      <c r="EE7" s="604"/>
      <c r="EF7" s="602">
        <f>EF8+EF9+EF10+EF11</f>
        <v>12168753</v>
      </c>
      <c r="EG7" s="603"/>
      <c r="EH7" s="603"/>
      <c r="EI7" s="603"/>
      <c r="EJ7" s="603"/>
      <c r="EK7" s="603"/>
      <c r="EL7" s="603"/>
      <c r="EM7" s="603"/>
      <c r="EN7" s="603"/>
      <c r="EO7" s="603"/>
      <c r="EP7" s="603"/>
      <c r="EQ7" s="603"/>
      <c r="ER7" s="604"/>
      <c r="ES7" s="446"/>
      <c r="ET7" s="447"/>
      <c r="EU7" s="447"/>
      <c r="EV7" s="447"/>
      <c r="EW7" s="447"/>
      <c r="EX7" s="447"/>
      <c r="EY7" s="447"/>
      <c r="EZ7" s="447"/>
      <c r="FA7" s="447"/>
      <c r="FB7" s="447"/>
      <c r="FC7" s="447"/>
      <c r="FD7" s="447"/>
      <c r="FE7" s="449"/>
    </row>
    <row r="8" spans="1:161" ht="90" customHeight="1">
      <c r="A8" s="402" t="s">
        <v>175</v>
      </c>
      <c r="B8" s="402"/>
      <c r="C8" s="402"/>
      <c r="D8" s="402"/>
      <c r="E8" s="402"/>
      <c r="F8" s="402"/>
      <c r="G8" s="402"/>
      <c r="H8" s="403"/>
      <c r="I8" s="597" t="s">
        <v>177</v>
      </c>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6"/>
      <c r="AY8" s="466"/>
      <c r="AZ8" s="466"/>
      <c r="BA8" s="466"/>
      <c r="BB8" s="466"/>
      <c r="BC8" s="466"/>
      <c r="BD8" s="466"/>
      <c r="BE8" s="466"/>
      <c r="BF8" s="466"/>
      <c r="BG8" s="466"/>
      <c r="BH8" s="466"/>
      <c r="BI8" s="466"/>
      <c r="BJ8" s="466"/>
      <c r="BK8" s="466"/>
      <c r="BL8" s="466"/>
      <c r="BM8" s="466"/>
      <c r="BN8" s="466"/>
      <c r="BO8" s="466"/>
      <c r="BP8" s="466"/>
      <c r="BQ8" s="466"/>
      <c r="BR8" s="466"/>
      <c r="BS8" s="466"/>
      <c r="BT8" s="466"/>
      <c r="BU8" s="466"/>
      <c r="BV8" s="466"/>
      <c r="BW8" s="466"/>
      <c r="BX8" s="466"/>
      <c r="BY8" s="466"/>
      <c r="BZ8" s="466"/>
      <c r="CA8" s="466"/>
      <c r="CB8" s="466"/>
      <c r="CC8" s="466"/>
      <c r="CD8" s="466"/>
      <c r="CE8" s="466"/>
      <c r="CF8" s="466"/>
      <c r="CG8" s="466"/>
      <c r="CH8" s="466"/>
      <c r="CI8" s="466"/>
      <c r="CJ8" s="466"/>
      <c r="CK8" s="466"/>
      <c r="CL8" s="466"/>
      <c r="CM8" s="466"/>
      <c r="CN8" s="401" t="s">
        <v>176</v>
      </c>
      <c r="CO8" s="402"/>
      <c r="CP8" s="402"/>
      <c r="CQ8" s="402"/>
      <c r="CR8" s="402"/>
      <c r="CS8" s="402"/>
      <c r="CT8" s="402"/>
      <c r="CU8" s="403"/>
      <c r="CV8" s="404" t="s">
        <v>47</v>
      </c>
      <c r="CW8" s="402"/>
      <c r="CX8" s="402"/>
      <c r="CY8" s="402"/>
      <c r="CZ8" s="402"/>
      <c r="DA8" s="402"/>
      <c r="DB8" s="402"/>
      <c r="DC8" s="402"/>
      <c r="DD8" s="402"/>
      <c r="DE8" s="403"/>
      <c r="DF8" s="394"/>
      <c r="DG8" s="395"/>
      <c r="DH8" s="395"/>
      <c r="DI8" s="395"/>
      <c r="DJ8" s="395"/>
      <c r="DK8" s="395"/>
      <c r="DL8" s="395"/>
      <c r="DM8" s="395"/>
      <c r="DN8" s="395"/>
      <c r="DO8" s="395"/>
      <c r="DP8" s="395"/>
      <c r="DQ8" s="395"/>
      <c r="DR8" s="396"/>
      <c r="DS8" s="394"/>
      <c r="DT8" s="395"/>
      <c r="DU8" s="395"/>
      <c r="DV8" s="395"/>
      <c r="DW8" s="395"/>
      <c r="DX8" s="395"/>
      <c r="DY8" s="395"/>
      <c r="DZ8" s="395"/>
      <c r="EA8" s="395"/>
      <c r="EB8" s="395"/>
      <c r="EC8" s="395"/>
      <c r="ED8" s="395"/>
      <c r="EE8" s="396"/>
      <c r="EF8" s="394"/>
      <c r="EG8" s="395"/>
      <c r="EH8" s="395"/>
      <c r="EI8" s="395"/>
      <c r="EJ8" s="395"/>
      <c r="EK8" s="395"/>
      <c r="EL8" s="395"/>
      <c r="EM8" s="395"/>
      <c r="EN8" s="395"/>
      <c r="EO8" s="395"/>
      <c r="EP8" s="395"/>
      <c r="EQ8" s="395"/>
      <c r="ER8" s="396"/>
      <c r="ES8" s="394"/>
      <c r="ET8" s="395"/>
      <c r="EU8" s="395"/>
      <c r="EV8" s="395"/>
      <c r="EW8" s="395"/>
      <c r="EX8" s="395"/>
      <c r="EY8" s="395"/>
      <c r="EZ8" s="395"/>
      <c r="FA8" s="395"/>
      <c r="FB8" s="395"/>
      <c r="FC8" s="395"/>
      <c r="FD8" s="395"/>
      <c r="FE8" s="397"/>
    </row>
    <row r="9" spans="1:161" ht="24" customHeight="1">
      <c r="A9" s="402" t="s">
        <v>178</v>
      </c>
      <c r="B9" s="402"/>
      <c r="C9" s="402"/>
      <c r="D9" s="402"/>
      <c r="E9" s="402"/>
      <c r="F9" s="402"/>
      <c r="G9" s="402"/>
      <c r="H9" s="403"/>
      <c r="I9" s="597" t="s">
        <v>180</v>
      </c>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6"/>
      <c r="AY9" s="466"/>
      <c r="AZ9" s="466"/>
      <c r="BA9" s="466"/>
      <c r="BB9" s="466"/>
      <c r="BC9" s="466"/>
      <c r="BD9" s="466"/>
      <c r="BE9" s="466"/>
      <c r="BF9" s="466"/>
      <c r="BG9" s="466"/>
      <c r="BH9" s="466"/>
      <c r="BI9" s="466"/>
      <c r="BJ9" s="466"/>
      <c r="BK9" s="466"/>
      <c r="BL9" s="466"/>
      <c r="BM9" s="466"/>
      <c r="BN9" s="466"/>
      <c r="BO9" s="466"/>
      <c r="BP9" s="466"/>
      <c r="BQ9" s="466"/>
      <c r="BR9" s="466"/>
      <c r="BS9" s="466"/>
      <c r="BT9" s="466"/>
      <c r="BU9" s="466"/>
      <c r="BV9" s="466"/>
      <c r="BW9" s="466"/>
      <c r="BX9" s="466"/>
      <c r="BY9" s="466"/>
      <c r="BZ9" s="466"/>
      <c r="CA9" s="466"/>
      <c r="CB9" s="466"/>
      <c r="CC9" s="466"/>
      <c r="CD9" s="466"/>
      <c r="CE9" s="466"/>
      <c r="CF9" s="466"/>
      <c r="CG9" s="466"/>
      <c r="CH9" s="466"/>
      <c r="CI9" s="466"/>
      <c r="CJ9" s="466"/>
      <c r="CK9" s="466"/>
      <c r="CL9" s="466"/>
      <c r="CM9" s="466"/>
      <c r="CN9" s="401" t="s">
        <v>179</v>
      </c>
      <c r="CO9" s="402"/>
      <c r="CP9" s="402"/>
      <c r="CQ9" s="402"/>
      <c r="CR9" s="402"/>
      <c r="CS9" s="402"/>
      <c r="CT9" s="402"/>
      <c r="CU9" s="403"/>
      <c r="CV9" s="404" t="s">
        <v>47</v>
      </c>
      <c r="CW9" s="402"/>
      <c r="CX9" s="402"/>
      <c r="CY9" s="402"/>
      <c r="CZ9" s="402"/>
      <c r="DA9" s="402"/>
      <c r="DB9" s="402"/>
      <c r="DC9" s="402"/>
      <c r="DD9" s="402"/>
      <c r="DE9" s="403"/>
      <c r="DF9" s="394"/>
      <c r="DG9" s="395"/>
      <c r="DH9" s="395"/>
      <c r="DI9" s="395"/>
      <c r="DJ9" s="395"/>
      <c r="DK9" s="395"/>
      <c r="DL9" s="395"/>
      <c r="DM9" s="395"/>
      <c r="DN9" s="395"/>
      <c r="DO9" s="395"/>
      <c r="DP9" s="395"/>
      <c r="DQ9" s="395"/>
      <c r="DR9" s="396"/>
      <c r="DS9" s="394"/>
      <c r="DT9" s="395"/>
      <c r="DU9" s="395"/>
      <c r="DV9" s="395"/>
      <c r="DW9" s="395"/>
      <c r="DX9" s="395"/>
      <c r="DY9" s="395"/>
      <c r="DZ9" s="395"/>
      <c r="EA9" s="395"/>
      <c r="EB9" s="395"/>
      <c r="EC9" s="395"/>
      <c r="ED9" s="395"/>
      <c r="EE9" s="396"/>
      <c r="EF9" s="394"/>
      <c r="EG9" s="395"/>
      <c r="EH9" s="395"/>
      <c r="EI9" s="395"/>
      <c r="EJ9" s="395"/>
      <c r="EK9" s="395"/>
      <c r="EL9" s="395"/>
      <c r="EM9" s="395"/>
      <c r="EN9" s="395"/>
      <c r="EO9" s="395"/>
      <c r="EP9" s="395"/>
      <c r="EQ9" s="395"/>
      <c r="ER9" s="396"/>
      <c r="ES9" s="394"/>
      <c r="ET9" s="395"/>
      <c r="EU9" s="395"/>
      <c r="EV9" s="395"/>
      <c r="EW9" s="395"/>
      <c r="EX9" s="395"/>
      <c r="EY9" s="395"/>
      <c r="EZ9" s="395"/>
      <c r="FA9" s="395"/>
      <c r="FB9" s="395"/>
      <c r="FC9" s="395"/>
      <c r="FD9" s="395"/>
      <c r="FE9" s="397"/>
    </row>
    <row r="10" spans="1:161" ht="24" customHeight="1">
      <c r="A10" s="402" t="s">
        <v>181</v>
      </c>
      <c r="B10" s="402"/>
      <c r="C10" s="402"/>
      <c r="D10" s="402"/>
      <c r="E10" s="402"/>
      <c r="F10" s="402"/>
      <c r="G10" s="402"/>
      <c r="H10" s="403"/>
      <c r="I10" s="597" t="s">
        <v>185</v>
      </c>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6"/>
      <c r="AY10" s="466"/>
      <c r="AZ10" s="466"/>
      <c r="BA10" s="466"/>
      <c r="BB10" s="466"/>
      <c r="BC10" s="466"/>
      <c r="BD10" s="466"/>
      <c r="BE10" s="466"/>
      <c r="BF10" s="466"/>
      <c r="BG10" s="466"/>
      <c r="BH10" s="466"/>
      <c r="BI10" s="466"/>
      <c r="BJ10" s="466"/>
      <c r="BK10" s="466"/>
      <c r="BL10" s="466"/>
      <c r="BM10" s="466"/>
      <c r="BN10" s="466"/>
      <c r="BO10" s="466"/>
      <c r="BP10" s="466"/>
      <c r="BQ10" s="466"/>
      <c r="BR10" s="466"/>
      <c r="BS10" s="466"/>
      <c r="BT10" s="466"/>
      <c r="BU10" s="466"/>
      <c r="BV10" s="466"/>
      <c r="BW10" s="466"/>
      <c r="BX10" s="466"/>
      <c r="BY10" s="466"/>
      <c r="BZ10" s="466"/>
      <c r="CA10" s="466"/>
      <c r="CB10" s="466"/>
      <c r="CC10" s="466"/>
      <c r="CD10" s="466"/>
      <c r="CE10" s="466"/>
      <c r="CF10" s="466"/>
      <c r="CG10" s="466"/>
      <c r="CH10" s="466"/>
      <c r="CI10" s="466"/>
      <c r="CJ10" s="466"/>
      <c r="CK10" s="466"/>
      <c r="CL10" s="466"/>
      <c r="CM10" s="466"/>
      <c r="CN10" s="401" t="s">
        <v>183</v>
      </c>
      <c r="CO10" s="402"/>
      <c r="CP10" s="402"/>
      <c r="CQ10" s="402"/>
      <c r="CR10" s="402"/>
      <c r="CS10" s="402"/>
      <c r="CT10" s="402"/>
      <c r="CU10" s="403"/>
      <c r="CV10" s="404" t="s">
        <v>47</v>
      </c>
      <c r="CW10" s="402"/>
      <c r="CX10" s="402"/>
      <c r="CY10" s="402"/>
      <c r="CZ10" s="402"/>
      <c r="DA10" s="402"/>
      <c r="DB10" s="402"/>
      <c r="DC10" s="402"/>
      <c r="DD10" s="402"/>
      <c r="DE10" s="403"/>
      <c r="DF10" s="394"/>
      <c r="DG10" s="395"/>
      <c r="DH10" s="395"/>
      <c r="DI10" s="395"/>
      <c r="DJ10" s="395"/>
      <c r="DK10" s="395"/>
      <c r="DL10" s="395"/>
      <c r="DM10" s="395"/>
      <c r="DN10" s="395"/>
      <c r="DO10" s="395"/>
      <c r="DP10" s="395"/>
      <c r="DQ10" s="395"/>
      <c r="DR10" s="396"/>
      <c r="DS10" s="394"/>
      <c r="DT10" s="395"/>
      <c r="DU10" s="395"/>
      <c r="DV10" s="395"/>
      <c r="DW10" s="395"/>
      <c r="DX10" s="395"/>
      <c r="DY10" s="395"/>
      <c r="DZ10" s="395"/>
      <c r="EA10" s="395"/>
      <c r="EB10" s="395"/>
      <c r="EC10" s="395"/>
      <c r="ED10" s="395"/>
      <c r="EE10" s="396"/>
      <c r="EF10" s="394"/>
      <c r="EG10" s="395"/>
      <c r="EH10" s="395"/>
      <c r="EI10" s="395"/>
      <c r="EJ10" s="395"/>
      <c r="EK10" s="395"/>
      <c r="EL10" s="395"/>
      <c r="EM10" s="395"/>
      <c r="EN10" s="395"/>
      <c r="EO10" s="395"/>
      <c r="EP10" s="395"/>
      <c r="EQ10" s="395"/>
      <c r="ER10" s="396"/>
      <c r="ES10" s="394"/>
      <c r="ET10" s="395"/>
      <c r="EU10" s="395"/>
      <c r="EV10" s="395"/>
      <c r="EW10" s="395"/>
      <c r="EX10" s="395"/>
      <c r="EY10" s="395"/>
      <c r="EZ10" s="395"/>
      <c r="FA10" s="395"/>
      <c r="FB10" s="395"/>
      <c r="FC10" s="395"/>
      <c r="FD10" s="395"/>
      <c r="FE10" s="397"/>
    </row>
    <row r="11" spans="1:161" ht="24" customHeight="1">
      <c r="A11" s="402" t="s">
        <v>182</v>
      </c>
      <c r="B11" s="402"/>
      <c r="C11" s="402"/>
      <c r="D11" s="402"/>
      <c r="E11" s="402"/>
      <c r="F11" s="402"/>
      <c r="G11" s="402"/>
      <c r="H11" s="403"/>
      <c r="I11" s="597" t="s">
        <v>186</v>
      </c>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6"/>
      <c r="AY11" s="466"/>
      <c r="AZ11" s="466"/>
      <c r="BA11" s="466"/>
      <c r="BB11" s="466"/>
      <c r="BC11" s="466"/>
      <c r="BD11" s="466"/>
      <c r="BE11" s="466"/>
      <c r="BF11" s="466"/>
      <c r="BG11" s="466"/>
      <c r="BH11" s="466"/>
      <c r="BI11" s="466"/>
      <c r="BJ11" s="466"/>
      <c r="BK11" s="466"/>
      <c r="BL11" s="466"/>
      <c r="BM11" s="466"/>
      <c r="BN11" s="466"/>
      <c r="BO11" s="466"/>
      <c r="BP11" s="466"/>
      <c r="BQ11" s="466"/>
      <c r="BR11" s="466"/>
      <c r="BS11" s="466"/>
      <c r="BT11" s="466"/>
      <c r="BU11" s="466"/>
      <c r="BV11" s="466"/>
      <c r="BW11" s="466"/>
      <c r="BX11" s="466"/>
      <c r="BY11" s="466"/>
      <c r="BZ11" s="466"/>
      <c r="CA11" s="466"/>
      <c r="CB11" s="466"/>
      <c r="CC11" s="466"/>
      <c r="CD11" s="466"/>
      <c r="CE11" s="466"/>
      <c r="CF11" s="466"/>
      <c r="CG11" s="466"/>
      <c r="CH11" s="466"/>
      <c r="CI11" s="466"/>
      <c r="CJ11" s="466"/>
      <c r="CK11" s="466"/>
      <c r="CL11" s="466"/>
      <c r="CM11" s="466"/>
      <c r="CN11" s="401" t="s">
        <v>184</v>
      </c>
      <c r="CO11" s="402"/>
      <c r="CP11" s="402"/>
      <c r="CQ11" s="402"/>
      <c r="CR11" s="402"/>
      <c r="CS11" s="402"/>
      <c r="CT11" s="402"/>
      <c r="CU11" s="403"/>
      <c r="CV11" s="404" t="s">
        <v>47</v>
      </c>
      <c r="CW11" s="402"/>
      <c r="CX11" s="402"/>
      <c r="CY11" s="402"/>
      <c r="CZ11" s="402"/>
      <c r="DA11" s="402"/>
      <c r="DB11" s="402"/>
      <c r="DC11" s="402"/>
      <c r="DD11" s="402"/>
      <c r="DE11" s="403"/>
      <c r="DF11" s="436">
        <f>DF12+DF15+DF18+DF19+DF22</f>
        <v>16295118.429999998</v>
      </c>
      <c r="DG11" s="395"/>
      <c r="DH11" s="395"/>
      <c r="DI11" s="395"/>
      <c r="DJ11" s="395"/>
      <c r="DK11" s="395"/>
      <c r="DL11" s="395"/>
      <c r="DM11" s="395"/>
      <c r="DN11" s="395"/>
      <c r="DO11" s="395"/>
      <c r="DP11" s="395"/>
      <c r="DQ11" s="395"/>
      <c r="DR11" s="396"/>
      <c r="DS11" s="436">
        <f>DS12+DS15+DS18+DS19+DS22</f>
        <v>11950600</v>
      </c>
      <c r="DT11" s="395"/>
      <c r="DU11" s="395"/>
      <c r="DV11" s="395"/>
      <c r="DW11" s="395"/>
      <c r="DX11" s="395"/>
      <c r="DY11" s="395"/>
      <c r="DZ11" s="395"/>
      <c r="EA11" s="395"/>
      <c r="EB11" s="395"/>
      <c r="EC11" s="395"/>
      <c r="ED11" s="395"/>
      <c r="EE11" s="396"/>
      <c r="EF11" s="436">
        <f>EF12+EF15+EF18+EF19+EF22</f>
        <v>12168753</v>
      </c>
      <c r="EG11" s="395"/>
      <c r="EH11" s="395"/>
      <c r="EI11" s="395"/>
      <c r="EJ11" s="395"/>
      <c r="EK11" s="395"/>
      <c r="EL11" s="395"/>
      <c r="EM11" s="395"/>
      <c r="EN11" s="395"/>
      <c r="EO11" s="395"/>
      <c r="EP11" s="395"/>
      <c r="EQ11" s="395"/>
      <c r="ER11" s="396"/>
      <c r="ES11" s="394"/>
      <c r="ET11" s="395"/>
      <c r="EU11" s="395"/>
      <c r="EV11" s="395"/>
      <c r="EW11" s="395"/>
      <c r="EX11" s="395"/>
      <c r="EY11" s="395"/>
      <c r="EZ11" s="395"/>
      <c r="FA11" s="395"/>
      <c r="FB11" s="395"/>
      <c r="FC11" s="395"/>
      <c r="FD11" s="395"/>
      <c r="FE11" s="397"/>
    </row>
    <row r="12" spans="1:161" ht="34.5" customHeight="1">
      <c r="A12" s="402" t="s">
        <v>187</v>
      </c>
      <c r="B12" s="402"/>
      <c r="C12" s="402"/>
      <c r="D12" s="402"/>
      <c r="E12" s="402"/>
      <c r="F12" s="402"/>
      <c r="G12" s="402"/>
      <c r="H12" s="403"/>
      <c r="I12" s="596" t="s">
        <v>189</v>
      </c>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14"/>
      <c r="BG12" s="414"/>
      <c r="BH12" s="414"/>
      <c r="BI12" s="414"/>
      <c r="BJ12" s="414"/>
      <c r="BK12" s="414"/>
      <c r="BL12" s="414"/>
      <c r="BM12" s="414"/>
      <c r="BN12" s="414"/>
      <c r="BO12" s="414"/>
      <c r="BP12" s="414"/>
      <c r="BQ12" s="414"/>
      <c r="BR12" s="414"/>
      <c r="BS12" s="414"/>
      <c r="BT12" s="414"/>
      <c r="BU12" s="414"/>
      <c r="BV12" s="414"/>
      <c r="BW12" s="414"/>
      <c r="BX12" s="414"/>
      <c r="BY12" s="414"/>
      <c r="BZ12" s="414"/>
      <c r="CA12" s="414"/>
      <c r="CB12" s="414"/>
      <c r="CC12" s="414"/>
      <c r="CD12" s="414"/>
      <c r="CE12" s="414"/>
      <c r="CF12" s="414"/>
      <c r="CG12" s="414"/>
      <c r="CH12" s="414"/>
      <c r="CI12" s="414"/>
      <c r="CJ12" s="414"/>
      <c r="CK12" s="414"/>
      <c r="CL12" s="414"/>
      <c r="CM12" s="414"/>
      <c r="CN12" s="401" t="s">
        <v>188</v>
      </c>
      <c r="CO12" s="402"/>
      <c r="CP12" s="402"/>
      <c r="CQ12" s="402"/>
      <c r="CR12" s="402"/>
      <c r="CS12" s="402"/>
      <c r="CT12" s="402"/>
      <c r="CU12" s="403"/>
      <c r="CV12" s="404" t="s">
        <v>47</v>
      </c>
      <c r="CW12" s="402"/>
      <c r="CX12" s="402"/>
      <c r="CY12" s="402"/>
      <c r="CZ12" s="402"/>
      <c r="DA12" s="402"/>
      <c r="DB12" s="402"/>
      <c r="DC12" s="402"/>
      <c r="DD12" s="402"/>
      <c r="DE12" s="403"/>
      <c r="DF12" s="436">
        <f>DF13+DF14</f>
        <v>12807818.429999998</v>
      </c>
      <c r="DG12" s="395"/>
      <c r="DH12" s="395"/>
      <c r="DI12" s="395"/>
      <c r="DJ12" s="395"/>
      <c r="DK12" s="395"/>
      <c r="DL12" s="395"/>
      <c r="DM12" s="395"/>
      <c r="DN12" s="395"/>
      <c r="DO12" s="395"/>
      <c r="DP12" s="395"/>
      <c r="DQ12" s="395"/>
      <c r="DR12" s="396"/>
      <c r="DS12" s="436">
        <f>DS13+DS14</f>
        <v>8463300</v>
      </c>
      <c r="DT12" s="395"/>
      <c r="DU12" s="395"/>
      <c r="DV12" s="395"/>
      <c r="DW12" s="395"/>
      <c r="DX12" s="395"/>
      <c r="DY12" s="395"/>
      <c r="DZ12" s="395"/>
      <c r="EA12" s="395"/>
      <c r="EB12" s="395"/>
      <c r="EC12" s="395"/>
      <c r="ED12" s="395"/>
      <c r="EE12" s="396"/>
      <c r="EF12" s="436">
        <f>EF13+EF14</f>
        <v>8681453</v>
      </c>
      <c r="EG12" s="395"/>
      <c r="EH12" s="395"/>
      <c r="EI12" s="395"/>
      <c r="EJ12" s="395"/>
      <c r="EK12" s="395"/>
      <c r="EL12" s="395"/>
      <c r="EM12" s="395"/>
      <c r="EN12" s="395"/>
      <c r="EO12" s="395"/>
      <c r="EP12" s="395"/>
      <c r="EQ12" s="395"/>
      <c r="ER12" s="396"/>
      <c r="ES12" s="394"/>
      <c r="ET12" s="395"/>
      <c r="EU12" s="395"/>
      <c r="EV12" s="395"/>
      <c r="EW12" s="395"/>
      <c r="EX12" s="395"/>
      <c r="EY12" s="395"/>
      <c r="EZ12" s="395"/>
      <c r="FA12" s="395"/>
      <c r="FB12" s="395"/>
      <c r="FC12" s="395"/>
      <c r="FD12" s="395"/>
      <c r="FE12" s="397"/>
    </row>
    <row r="13" spans="1:161" ht="24" customHeight="1">
      <c r="A13" s="402" t="s">
        <v>190</v>
      </c>
      <c r="B13" s="402"/>
      <c r="C13" s="402"/>
      <c r="D13" s="402"/>
      <c r="E13" s="402"/>
      <c r="F13" s="402"/>
      <c r="G13" s="402"/>
      <c r="H13" s="403"/>
      <c r="I13" s="595" t="s">
        <v>191</v>
      </c>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P13" s="440"/>
      <c r="BQ13" s="440"/>
      <c r="BR13" s="440"/>
      <c r="BS13" s="440"/>
      <c r="BT13" s="440"/>
      <c r="BU13" s="440"/>
      <c r="BV13" s="440"/>
      <c r="BW13" s="440"/>
      <c r="BX13" s="440"/>
      <c r="BY13" s="440"/>
      <c r="BZ13" s="440"/>
      <c r="CA13" s="440"/>
      <c r="CB13" s="440"/>
      <c r="CC13" s="440"/>
      <c r="CD13" s="440"/>
      <c r="CE13" s="440"/>
      <c r="CF13" s="440"/>
      <c r="CG13" s="440"/>
      <c r="CH13" s="440"/>
      <c r="CI13" s="440"/>
      <c r="CJ13" s="440"/>
      <c r="CK13" s="440"/>
      <c r="CL13" s="440"/>
      <c r="CM13" s="440"/>
      <c r="CN13" s="401" t="s">
        <v>192</v>
      </c>
      <c r="CO13" s="402"/>
      <c r="CP13" s="402"/>
      <c r="CQ13" s="402"/>
      <c r="CR13" s="402"/>
      <c r="CS13" s="402"/>
      <c r="CT13" s="402"/>
      <c r="CU13" s="403"/>
      <c r="CV13" s="404" t="s">
        <v>47</v>
      </c>
      <c r="CW13" s="402"/>
      <c r="CX13" s="402"/>
      <c r="CY13" s="402"/>
      <c r="CZ13" s="402"/>
      <c r="DA13" s="402"/>
      <c r="DB13" s="402"/>
      <c r="DC13" s="402"/>
      <c r="DD13" s="402"/>
      <c r="DE13" s="403"/>
      <c r="DF13" s="436">
        <f>'стр.1_4'!GF3</f>
        <v>0</v>
      </c>
      <c r="DG13" s="395"/>
      <c r="DH13" s="395"/>
      <c r="DI13" s="395"/>
      <c r="DJ13" s="395"/>
      <c r="DK13" s="395"/>
      <c r="DL13" s="395"/>
      <c r="DM13" s="395"/>
      <c r="DN13" s="395"/>
      <c r="DO13" s="395"/>
      <c r="DP13" s="395"/>
      <c r="DQ13" s="395"/>
      <c r="DR13" s="396"/>
      <c r="DS13" s="436">
        <f>'стр.1_4'!GS3</f>
        <v>0</v>
      </c>
      <c r="DT13" s="395"/>
      <c r="DU13" s="395"/>
      <c r="DV13" s="395"/>
      <c r="DW13" s="395"/>
      <c r="DX13" s="395"/>
      <c r="DY13" s="395"/>
      <c r="DZ13" s="395"/>
      <c r="EA13" s="395"/>
      <c r="EB13" s="395"/>
      <c r="EC13" s="395"/>
      <c r="ED13" s="395"/>
      <c r="EE13" s="396"/>
      <c r="EF13" s="436">
        <f>'стр.1_4'!HF3</f>
        <v>0</v>
      </c>
      <c r="EG13" s="395"/>
      <c r="EH13" s="395"/>
      <c r="EI13" s="395"/>
      <c r="EJ13" s="395"/>
      <c r="EK13" s="395"/>
      <c r="EL13" s="395"/>
      <c r="EM13" s="395"/>
      <c r="EN13" s="395"/>
      <c r="EO13" s="395"/>
      <c r="EP13" s="395"/>
      <c r="EQ13" s="395"/>
      <c r="ER13" s="396"/>
      <c r="ES13" s="394"/>
      <c r="ET13" s="395"/>
      <c r="EU13" s="395"/>
      <c r="EV13" s="395"/>
      <c r="EW13" s="395"/>
      <c r="EX13" s="395"/>
      <c r="EY13" s="395"/>
      <c r="EZ13" s="395"/>
      <c r="FA13" s="395"/>
      <c r="FB13" s="395"/>
      <c r="FC13" s="395"/>
      <c r="FD13" s="395"/>
      <c r="FE13" s="397"/>
    </row>
    <row r="14" spans="1:161" ht="12.75" customHeight="1">
      <c r="A14" s="402" t="s">
        <v>193</v>
      </c>
      <c r="B14" s="402"/>
      <c r="C14" s="402"/>
      <c r="D14" s="402"/>
      <c r="E14" s="402"/>
      <c r="F14" s="402"/>
      <c r="G14" s="402"/>
      <c r="H14" s="403"/>
      <c r="I14" s="595" t="s">
        <v>194</v>
      </c>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40"/>
      <c r="BA14" s="440"/>
      <c r="BB14" s="440"/>
      <c r="BC14" s="440"/>
      <c r="BD14" s="440"/>
      <c r="BE14" s="440"/>
      <c r="BF14" s="440"/>
      <c r="BG14" s="440"/>
      <c r="BH14" s="440"/>
      <c r="BI14" s="440"/>
      <c r="BJ14" s="440"/>
      <c r="BK14" s="440"/>
      <c r="BL14" s="440"/>
      <c r="BM14" s="440"/>
      <c r="BN14" s="440"/>
      <c r="BO14" s="440"/>
      <c r="BP14" s="440"/>
      <c r="BQ14" s="440"/>
      <c r="BR14" s="440"/>
      <c r="BS14" s="440"/>
      <c r="BT14" s="440"/>
      <c r="BU14" s="440"/>
      <c r="BV14" s="440"/>
      <c r="BW14" s="440"/>
      <c r="BX14" s="440"/>
      <c r="BY14" s="440"/>
      <c r="BZ14" s="440"/>
      <c r="CA14" s="440"/>
      <c r="CB14" s="440"/>
      <c r="CC14" s="440"/>
      <c r="CD14" s="440"/>
      <c r="CE14" s="440"/>
      <c r="CF14" s="440"/>
      <c r="CG14" s="440"/>
      <c r="CH14" s="440"/>
      <c r="CI14" s="440"/>
      <c r="CJ14" s="440"/>
      <c r="CK14" s="440"/>
      <c r="CL14" s="440"/>
      <c r="CM14" s="440"/>
      <c r="CN14" s="401" t="s">
        <v>195</v>
      </c>
      <c r="CO14" s="402"/>
      <c r="CP14" s="402"/>
      <c r="CQ14" s="402"/>
      <c r="CR14" s="402"/>
      <c r="CS14" s="402"/>
      <c r="CT14" s="402"/>
      <c r="CU14" s="403"/>
      <c r="CV14" s="404" t="s">
        <v>47</v>
      </c>
      <c r="CW14" s="402"/>
      <c r="CX14" s="402"/>
      <c r="CY14" s="402"/>
      <c r="CZ14" s="402"/>
      <c r="DA14" s="402"/>
      <c r="DB14" s="402"/>
      <c r="DC14" s="402"/>
      <c r="DD14" s="402"/>
      <c r="DE14" s="403"/>
      <c r="DF14" s="436">
        <f>'стр.1_4'!GG3-'стр.1_4'!GH34-'стр.1_4'!GH38-'стр.1_4'!GH49-'стр.1_4'!GH50-'стр.1_4'!GH52-'стр.1_4'!GH53</f>
        <v>12807818.429999998</v>
      </c>
      <c r="DG14" s="395"/>
      <c r="DH14" s="395"/>
      <c r="DI14" s="395"/>
      <c r="DJ14" s="395"/>
      <c r="DK14" s="395"/>
      <c r="DL14" s="395"/>
      <c r="DM14" s="395"/>
      <c r="DN14" s="395"/>
      <c r="DO14" s="395"/>
      <c r="DP14" s="395"/>
      <c r="DQ14" s="395"/>
      <c r="DR14" s="396"/>
      <c r="DS14" s="436">
        <f>'стр.1_4'!GF65</f>
        <v>8463300</v>
      </c>
      <c r="DT14" s="395"/>
      <c r="DU14" s="395"/>
      <c r="DV14" s="395"/>
      <c r="DW14" s="395"/>
      <c r="DX14" s="395"/>
      <c r="DY14" s="395"/>
      <c r="DZ14" s="395"/>
      <c r="EA14" s="395"/>
      <c r="EB14" s="395"/>
      <c r="EC14" s="395"/>
      <c r="ED14" s="395"/>
      <c r="EE14" s="396"/>
      <c r="EF14" s="436">
        <f>'стр.1_4'!GF67</f>
        <v>8681453</v>
      </c>
      <c r="EG14" s="395"/>
      <c r="EH14" s="395"/>
      <c r="EI14" s="395"/>
      <c r="EJ14" s="395"/>
      <c r="EK14" s="395"/>
      <c r="EL14" s="395"/>
      <c r="EM14" s="395"/>
      <c r="EN14" s="395"/>
      <c r="EO14" s="395"/>
      <c r="EP14" s="395"/>
      <c r="EQ14" s="395"/>
      <c r="ER14" s="396"/>
      <c r="ES14" s="394"/>
      <c r="ET14" s="395"/>
      <c r="EU14" s="395"/>
      <c r="EV14" s="395"/>
      <c r="EW14" s="395"/>
      <c r="EX14" s="395"/>
      <c r="EY14" s="395"/>
      <c r="EZ14" s="395"/>
      <c r="FA14" s="395"/>
      <c r="FB14" s="395"/>
      <c r="FC14" s="395"/>
      <c r="FD14" s="395"/>
      <c r="FE14" s="397"/>
    </row>
    <row r="15" spans="1:161" ht="24" customHeight="1">
      <c r="A15" s="402" t="s">
        <v>196</v>
      </c>
      <c r="B15" s="402"/>
      <c r="C15" s="402"/>
      <c r="D15" s="402"/>
      <c r="E15" s="402"/>
      <c r="F15" s="402"/>
      <c r="G15" s="402"/>
      <c r="H15" s="403"/>
      <c r="I15" s="596" t="s">
        <v>197</v>
      </c>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c r="BC15" s="414"/>
      <c r="BD15" s="414"/>
      <c r="BE15" s="414"/>
      <c r="BF15" s="414"/>
      <c r="BG15" s="414"/>
      <c r="BH15" s="414"/>
      <c r="BI15" s="414"/>
      <c r="BJ15" s="414"/>
      <c r="BK15" s="414"/>
      <c r="BL15" s="414"/>
      <c r="BM15" s="414"/>
      <c r="BN15" s="414"/>
      <c r="BO15" s="414"/>
      <c r="BP15" s="414"/>
      <c r="BQ15" s="414"/>
      <c r="BR15" s="414"/>
      <c r="BS15" s="414"/>
      <c r="BT15" s="414"/>
      <c r="BU15" s="414"/>
      <c r="BV15" s="414"/>
      <c r="BW15" s="414"/>
      <c r="BX15" s="414"/>
      <c r="BY15" s="414"/>
      <c r="BZ15" s="414"/>
      <c r="CA15" s="414"/>
      <c r="CB15" s="414"/>
      <c r="CC15" s="414"/>
      <c r="CD15" s="414"/>
      <c r="CE15" s="414"/>
      <c r="CF15" s="414"/>
      <c r="CG15" s="414"/>
      <c r="CH15" s="414"/>
      <c r="CI15" s="414"/>
      <c r="CJ15" s="414"/>
      <c r="CK15" s="414"/>
      <c r="CL15" s="414"/>
      <c r="CM15" s="414"/>
      <c r="CN15" s="401" t="s">
        <v>198</v>
      </c>
      <c r="CO15" s="402"/>
      <c r="CP15" s="402"/>
      <c r="CQ15" s="402"/>
      <c r="CR15" s="402"/>
      <c r="CS15" s="402"/>
      <c r="CT15" s="402"/>
      <c r="CU15" s="403"/>
      <c r="CV15" s="404" t="s">
        <v>47</v>
      </c>
      <c r="CW15" s="402"/>
      <c r="CX15" s="402"/>
      <c r="CY15" s="402"/>
      <c r="CZ15" s="402"/>
      <c r="DA15" s="402"/>
      <c r="DB15" s="402"/>
      <c r="DC15" s="402"/>
      <c r="DD15" s="402"/>
      <c r="DE15" s="403"/>
      <c r="DF15" s="394">
        <f>DF16+DF17</f>
        <v>0</v>
      </c>
      <c r="DG15" s="395"/>
      <c r="DH15" s="395"/>
      <c r="DI15" s="395"/>
      <c r="DJ15" s="395"/>
      <c r="DK15" s="395"/>
      <c r="DL15" s="395"/>
      <c r="DM15" s="395"/>
      <c r="DN15" s="395"/>
      <c r="DO15" s="395"/>
      <c r="DP15" s="395"/>
      <c r="DQ15" s="395"/>
      <c r="DR15" s="396"/>
      <c r="DS15" s="394">
        <f>DS16+DS17</f>
        <v>0</v>
      </c>
      <c r="DT15" s="395"/>
      <c r="DU15" s="395"/>
      <c r="DV15" s="395"/>
      <c r="DW15" s="395"/>
      <c r="DX15" s="395"/>
      <c r="DY15" s="395"/>
      <c r="DZ15" s="395"/>
      <c r="EA15" s="395"/>
      <c r="EB15" s="395"/>
      <c r="EC15" s="395"/>
      <c r="ED15" s="395"/>
      <c r="EE15" s="396"/>
      <c r="EF15" s="394">
        <f>EF16+EF17</f>
        <v>0</v>
      </c>
      <c r="EG15" s="395"/>
      <c r="EH15" s="395"/>
      <c r="EI15" s="395"/>
      <c r="EJ15" s="395"/>
      <c r="EK15" s="395"/>
      <c r="EL15" s="395"/>
      <c r="EM15" s="395"/>
      <c r="EN15" s="395"/>
      <c r="EO15" s="395"/>
      <c r="EP15" s="395"/>
      <c r="EQ15" s="395"/>
      <c r="ER15" s="396"/>
      <c r="ES15" s="394"/>
      <c r="ET15" s="395"/>
      <c r="EU15" s="395"/>
      <c r="EV15" s="395"/>
      <c r="EW15" s="395"/>
      <c r="EX15" s="395"/>
      <c r="EY15" s="395"/>
      <c r="EZ15" s="395"/>
      <c r="FA15" s="395"/>
      <c r="FB15" s="395"/>
      <c r="FC15" s="395"/>
      <c r="FD15" s="395"/>
      <c r="FE15" s="397"/>
    </row>
    <row r="16" spans="1:161" ht="24" customHeight="1">
      <c r="A16" s="402" t="s">
        <v>199</v>
      </c>
      <c r="B16" s="402"/>
      <c r="C16" s="402"/>
      <c r="D16" s="402"/>
      <c r="E16" s="402"/>
      <c r="F16" s="402"/>
      <c r="G16" s="402"/>
      <c r="H16" s="403"/>
      <c r="I16" s="595" t="s">
        <v>191</v>
      </c>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0"/>
      <c r="BE16" s="440"/>
      <c r="BF16" s="440"/>
      <c r="BG16" s="440"/>
      <c r="BH16" s="440"/>
      <c r="BI16" s="440"/>
      <c r="BJ16" s="440"/>
      <c r="BK16" s="440"/>
      <c r="BL16" s="440"/>
      <c r="BM16" s="440"/>
      <c r="BN16" s="440"/>
      <c r="BO16" s="440"/>
      <c r="BP16" s="440"/>
      <c r="BQ16" s="440"/>
      <c r="BR16" s="440"/>
      <c r="BS16" s="440"/>
      <c r="BT16" s="440"/>
      <c r="BU16" s="440"/>
      <c r="BV16" s="440"/>
      <c r="BW16" s="440"/>
      <c r="BX16" s="440"/>
      <c r="BY16" s="440"/>
      <c r="BZ16" s="440"/>
      <c r="CA16" s="440"/>
      <c r="CB16" s="440"/>
      <c r="CC16" s="440"/>
      <c r="CD16" s="440"/>
      <c r="CE16" s="440"/>
      <c r="CF16" s="440"/>
      <c r="CG16" s="440"/>
      <c r="CH16" s="440"/>
      <c r="CI16" s="440"/>
      <c r="CJ16" s="440"/>
      <c r="CK16" s="440"/>
      <c r="CL16" s="440"/>
      <c r="CM16" s="440"/>
      <c r="CN16" s="401" t="s">
        <v>200</v>
      </c>
      <c r="CO16" s="402"/>
      <c r="CP16" s="402"/>
      <c r="CQ16" s="402"/>
      <c r="CR16" s="402"/>
      <c r="CS16" s="402"/>
      <c r="CT16" s="402"/>
      <c r="CU16" s="403"/>
      <c r="CV16" s="404" t="s">
        <v>47</v>
      </c>
      <c r="CW16" s="402"/>
      <c r="CX16" s="402"/>
      <c r="CY16" s="402"/>
      <c r="CZ16" s="402"/>
      <c r="DA16" s="402"/>
      <c r="DB16" s="402"/>
      <c r="DC16" s="402"/>
      <c r="DD16" s="402"/>
      <c r="DE16" s="403"/>
      <c r="DF16" s="394"/>
      <c r="DG16" s="395"/>
      <c r="DH16" s="395"/>
      <c r="DI16" s="395"/>
      <c r="DJ16" s="395"/>
      <c r="DK16" s="395"/>
      <c r="DL16" s="395"/>
      <c r="DM16" s="395"/>
      <c r="DN16" s="395"/>
      <c r="DO16" s="395"/>
      <c r="DP16" s="395"/>
      <c r="DQ16" s="395"/>
      <c r="DR16" s="396"/>
      <c r="DS16" s="394"/>
      <c r="DT16" s="395"/>
      <c r="DU16" s="395"/>
      <c r="DV16" s="395"/>
      <c r="DW16" s="395"/>
      <c r="DX16" s="395"/>
      <c r="DY16" s="395"/>
      <c r="DZ16" s="395"/>
      <c r="EA16" s="395"/>
      <c r="EB16" s="395"/>
      <c r="EC16" s="395"/>
      <c r="ED16" s="395"/>
      <c r="EE16" s="396"/>
      <c r="EF16" s="394"/>
      <c r="EG16" s="395"/>
      <c r="EH16" s="395"/>
      <c r="EI16" s="395"/>
      <c r="EJ16" s="395"/>
      <c r="EK16" s="395"/>
      <c r="EL16" s="395"/>
      <c r="EM16" s="395"/>
      <c r="EN16" s="395"/>
      <c r="EO16" s="395"/>
      <c r="EP16" s="395"/>
      <c r="EQ16" s="395"/>
      <c r="ER16" s="396"/>
      <c r="ES16" s="394"/>
      <c r="ET16" s="395"/>
      <c r="EU16" s="395"/>
      <c r="EV16" s="395"/>
      <c r="EW16" s="395"/>
      <c r="EX16" s="395"/>
      <c r="EY16" s="395"/>
      <c r="EZ16" s="395"/>
      <c r="FA16" s="395"/>
      <c r="FB16" s="395"/>
      <c r="FC16" s="395"/>
      <c r="FD16" s="395"/>
      <c r="FE16" s="397"/>
    </row>
    <row r="17" spans="1:161" ht="12.75" customHeight="1">
      <c r="A17" s="402" t="s">
        <v>201</v>
      </c>
      <c r="B17" s="402"/>
      <c r="C17" s="402"/>
      <c r="D17" s="402"/>
      <c r="E17" s="402"/>
      <c r="F17" s="402"/>
      <c r="G17" s="402"/>
      <c r="H17" s="403"/>
      <c r="I17" s="595" t="s">
        <v>194</v>
      </c>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M17" s="440"/>
      <c r="AN17" s="440"/>
      <c r="AO17" s="440"/>
      <c r="AP17" s="440"/>
      <c r="AQ17" s="440"/>
      <c r="AR17" s="440"/>
      <c r="AS17" s="440"/>
      <c r="AT17" s="440"/>
      <c r="AU17" s="440"/>
      <c r="AV17" s="440"/>
      <c r="AW17" s="440"/>
      <c r="AX17" s="440"/>
      <c r="AY17" s="440"/>
      <c r="AZ17" s="440"/>
      <c r="BA17" s="440"/>
      <c r="BB17" s="440"/>
      <c r="BC17" s="440"/>
      <c r="BD17" s="440"/>
      <c r="BE17" s="440"/>
      <c r="BF17" s="440"/>
      <c r="BG17" s="440"/>
      <c r="BH17" s="440"/>
      <c r="BI17" s="440"/>
      <c r="BJ17" s="440"/>
      <c r="BK17" s="440"/>
      <c r="BL17" s="440"/>
      <c r="BM17" s="440"/>
      <c r="BN17" s="440"/>
      <c r="BO17" s="440"/>
      <c r="BP17" s="440"/>
      <c r="BQ17" s="440"/>
      <c r="BR17" s="440"/>
      <c r="BS17" s="440"/>
      <c r="BT17" s="440"/>
      <c r="BU17" s="440"/>
      <c r="BV17" s="440"/>
      <c r="BW17" s="440"/>
      <c r="BX17" s="440"/>
      <c r="BY17" s="440"/>
      <c r="BZ17" s="440"/>
      <c r="CA17" s="440"/>
      <c r="CB17" s="440"/>
      <c r="CC17" s="440"/>
      <c r="CD17" s="440"/>
      <c r="CE17" s="440"/>
      <c r="CF17" s="440"/>
      <c r="CG17" s="440"/>
      <c r="CH17" s="440"/>
      <c r="CI17" s="440"/>
      <c r="CJ17" s="440"/>
      <c r="CK17" s="440"/>
      <c r="CL17" s="440"/>
      <c r="CM17" s="440"/>
      <c r="CN17" s="401" t="s">
        <v>202</v>
      </c>
      <c r="CO17" s="402"/>
      <c r="CP17" s="402"/>
      <c r="CQ17" s="402"/>
      <c r="CR17" s="402"/>
      <c r="CS17" s="402"/>
      <c r="CT17" s="402"/>
      <c r="CU17" s="403"/>
      <c r="CV17" s="404" t="s">
        <v>47</v>
      </c>
      <c r="CW17" s="402"/>
      <c r="CX17" s="402"/>
      <c r="CY17" s="402"/>
      <c r="CZ17" s="402"/>
      <c r="DA17" s="402"/>
      <c r="DB17" s="402"/>
      <c r="DC17" s="402"/>
      <c r="DD17" s="402"/>
      <c r="DE17" s="403"/>
      <c r="DF17" s="394"/>
      <c r="DG17" s="395"/>
      <c r="DH17" s="395"/>
      <c r="DI17" s="395"/>
      <c r="DJ17" s="395"/>
      <c r="DK17" s="395"/>
      <c r="DL17" s="395"/>
      <c r="DM17" s="395"/>
      <c r="DN17" s="395"/>
      <c r="DO17" s="395"/>
      <c r="DP17" s="395"/>
      <c r="DQ17" s="395"/>
      <c r="DR17" s="396"/>
      <c r="DS17" s="394"/>
      <c r="DT17" s="395"/>
      <c r="DU17" s="395"/>
      <c r="DV17" s="395"/>
      <c r="DW17" s="395"/>
      <c r="DX17" s="395"/>
      <c r="DY17" s="395"/>
      <c r="DZ17" s="395"/>
      <c r="EA17" s="395"/>
      <c r="EB17" s="395"/>
      <c r="EC17" s="395"/>
      <c r="ED17" s="395"/>
      <c r="EE17" s="396"/>
      <c r="EF17" s="394"/>
      <c r="EG17" s="395"/>
      <c r="EH17" s="395"/>
      <c r="EI17" s="395"/>
      <c r="EJ17" s="395"/>
      <c r="EK17" s="395"/>
      <c r="EL17" s="395"/>
      <c r="EM17" s="395"/>
      <c r="EN17" s="395"/>
      <c r="EO17" s="395"/>
      <c r="EP17" s="395"/>
      <c r="EQ17" s="395"/>
      <c r="ER17" s="396"/>
      <c r="ES17" s="394"/>
      <c r="ET17" s="395"/>
      <c r="EU17" s="395"/>
      <c r="EV17" s="395"/>
      <c r="EW17" s="395"/>
      <c r="EX17" s="395"/>
      <c r="EY17" s="395"/>
      <c r="EZ17" s="395"/>
      <c r="FA17" s="395"/>
      <c r="FB17" s="395"/>
      <c r="FC17" s="395"/>
      <c r="FD17" s="395"/>
      <c r="FE17" s="397"/>
    </row>
    <row r="18" spans="1:161" ht="12.75" customHeight="1">
      <c r="A18" s="402" t="s">
        <v>203</v>
      </c>
      <c r="B18" s="402"/>
      <c r="C18" s="402"/>
      <c r="D18" s="402"/>
      <c r="E18" s="402"/>
      <c r="F18" s="402"/>
      <c r="G18" s="402"/>
      <c r="H18" s="403"/>
      <c r="I18" s="596" t="s">
        <v>204</v>
      </c>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R18" s="414"/>
      <c r="BS18" s="414"/>
      <c r="BT18" s="414"/>
      <c r="BU18" s="414"/>
      <c r="BV18" s="414"/>
      <c r="BW18" s="414"/>
      <c r="BX18" s="414"/>
      <c r="BY18" s="414"/>
      <c r="BZ18" s="414"/>
      <c r="CA18" s="414"/>
      <c r="CB18" s="414"/>
      <c r="CC18" s="414"/>
      <c r="CD18" s="414"/>
      <c r="CE18" s="414"/>
      <c r="CF18" s="414"/>
      <c r="CG18" s="414"/>
      <c r="CH18" s="414"/>
      <c r="CI18" s="414"/>
      <c r="CJ18" s="414"/>
      <c r="CK18" s="414"/>
      <c r="CL18" s="414"/>
      <c r="CM18" s="414"/>
      <c r="CN18" s="401" t="s">
        <v>205</v>
      </c>
      <c r="CO18" s="402"/>
      <c r="CP18" s="402"/>
      <c r="CQ18" s="402"/>
      <c r="CR18" s="402"/>
      <c r="CS18" s="402"/>
      <c r="CT18" s="402"/>
      <c r="CU18" s="403"/>
      <c r="CV18" s="404" t="s">
        <v>47</v>
      </c>
      <c r="CW18" s="402"/>
      <c r="CX18" s="402"/>
      <c r="CY18" s="402"/>
      <c r="CZ18" s="402"/>
      <c r="DA18" s="402"/>
      <c r="DB18" s="402"/>
      <c r="DC18" s="402"/>
      <c r="DD18" s="402"/>
      <c r="DE18" s="403"/>
      <c r="DF18" s="394"/>
      <c r="DG18" s="395"/>
      <c r="DH18" s="395"/>
      <c r="DI18" s="395"/>
      <c r="DJ18" s="395"/>
      <c r="DK18" s="395"/>
      <c r="DL18" s="395"/>
      <c r="DM18" s="395"/>
      <c r="DN18" s="395"/>
      <c r="DO18" s="395"/>
      <c r="DP18" s="395"/>
      <c r="DQ18" s="395"/>
      <c r="DR18" s="396"/>
      <c r="DS18" s="394"/>
      <c r="DT18" s="395"/>
      <c r="DU18" s="395"/>
      <c r="DV18" s="395"/>
      <c r="DW18" s="395"/>
      <c r="DX18" s="395"/>
      <c r="DY18" s="395"/>
      <c r="DZ18" s="395"/>
      <c r="EA18" s="395"/>
      <c r="EB18" s="395"/>
      <c r="EC18" s="395"/>
      <c r="ED18" s="395"/>
      <c r="EE18" s="396"/>
      <c r="EF18" s="394"/>
      <c r="EG18" s="395"/>
      <c r="EH18" s="395"/>
      <c r="EI18" s="395"/>
      <c r="EJ18" s="395"/>
      <c r="EK18" s="395"/>
      <c r="EL18" s="395"/>
      <c r="EM18" s="395"/>
      <c r="EN18" s="395"/>
      <c r="EO18" s="395"/>
      <c r="EP18" s="395"/>
      <c r="EQ18" s="395"/>
      <c r="ER18" s="396"/>
      <c r="ES18" s="394"/>
      <c r="ET18" s="395"/>
      <c r="EU18" s="395"/>
      <c r="EV18" s="395"/>
      <c r="EW18" s="395"/>
      <c r="EX18" s="395"/>
      <c r="EY18" s="395"/>
      <c r="EZ18" s="395"/>
      <c r="FA18" s="395"/>
      <c r="FB18" s="395"/>
      <c r="FC18" s="395"/>
      <c r="FD18" s="395"/>
      <c r="FE18" s="397"/>
    </row>
    <row r="19" spans="1:161" ht="9.75">
      <c r="A19" s="402" t="s">
        <v>206</v>
      </c>
      <c r="B19" s="402"/>
      <c r="C19" s="402"/>
      <c r="D19" s="402"/>
      <c r="E19" s="402"/>
      <c r="F19" s="402"/>
      <c r="G19" s="402"/>
      <c r="H19" s="403"/>
      <c r="I19" s="596" t="s">
        <v>207</v>
      </c>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414"/>
      <c r="BK19" s="414"/>
      <c r="BL19" s="414"/>
      <c r="BM19" s="414"/>
      <c r="BN19" s="414"/>
      <c r="BO19" s="414"/>
      <c r="BP19" s="414"/>
      <c r="BQ19" s="414"/>
      <c r="BR19" s="414"/>
      <c r="BS19" s="414"/>
      <c r="BT19" s="414"/>
      <c r="BU19" s="414"/>
      <c r="BV19" s="414"/>
      <c r="BW19" s="414"/>
      <c r="BX19" s="414"/>
      <c r="BY19" s="414"/>
      <c r="BZ19" s="414"/>
      <c r="CA19" s="414"/>
      <c r="CB19" s="414"/>
      <c r="CC19" s="414"/>
      <c r="CD19" s="414"/>
      <c r="CE19" s="414"/>
      <c r="CF19" s="414"/>
      <c r="CG19" s="414"/>
      <c r="CH19" s="414"/>
      <c r="CI19" s="414"/>
      <c r="CJ19" s="414"/>
      <c r="CK19" s="414"/>
      <c r="CL19" s="414"/>
      <c r="CM19" s="414"/>
      <c r="CN19" s="401" t="s">
        <v>208</v>
      </c>
      <c r="CO19" s="402"/>
      <c r="CP19" s="402"/>
      <c r="CQ19" s="402"/>
      <c r="CR19" s="402"/>
      <c r="CS19" s="402"/>
      <c r="CT19" s="402"/>
      <c r="CU19" s="403"/>
      <c r="CV19" s="404" t="s">
        <v>47</v>
      </c>
      <c r="CW19" s="402"/>
      <c r="CX19" s="402"/>
      <c r="CY19" s="402"/>
      <c r="CZ19" s="402"/>
      <c r="DA19" s="402"/>
      <c r="DB19" s="402"/>
      <c r="DC19" s="402"/>
      <c r="DD19" s="402"/>
      <c r="DE19" s="403"/>
      <c r="DF19" s="394">
        <f>DF20+DF21</f>
        <v>0</v>
      </c>
      <c r="DG19" s="395"/>
      <c r="DH19" s="395"/>
      <c r="DI19" s="395"/>
      <c r="DJ19" s="395"/>
      <c r="DK19" s="395"/>
      <c r="DL19" s="395"/>
      <c r="DM19" s="395"/>
      <c r="DN19" s="395"/>
      <c r="DO19" s="395"/>
      <c r="DP19" s="395"/>
      <c r="DQ19" s="395"/>
      <c r="DR19" s="396"/>
      <c r="DS19" s="394">
        <f>DS20+DS21</f>
        <v>0</v>
      </c>
      <c r="DT19" s="395"/>
      <c r="DU19" s="395"/>
      <c r="DV19" s="395"/>
      <c r="DW19" s="395"/>
      <c r="DX19" s="395"/>
      <c r="DY19" s="395"/>
      <c r="DZ19" s="395"/>
      <c r="EA19" s="395"/>
      <c r="EB19" s="395"/>
      <c r="EC19" s="395"/>
      <c r="ED19" s="395"/>
      <c r="EE19" s="396"/>
      <c r="EF19" s="394">
        <f>EF20+EF21</f>
        <v>0</v>
      </c>
      <c r="EG19" s="395"/>
      <c r="EH19" s="395"/>
      <c r="EI19" s="395"/>
      <c r="EJ19" s="395"/>
      <c r="EK19" s="395"/>
      <c r="EL19" s="395"/>
      <c r="EM19" s="395"/>
      <c r="EN19" s="395"/>
      <c r="EO19" s="395"/>
      <c r="EP19" s="395"/>
      <c r="EQ19" s="395"/>
      <c r="ER19" s="396"/>
      <c r="ES19" s="394"/>
      <c r="ET19" s="395"/>
      <c r="EU19" s="395"/>
      <c r="EV19" s="395"/>
      <c r="EW19" s="395"/>
      <c r="EX19" s="395"/>
      <c r="EY19" s="395"/>
      <c r="EZ19" s="395"/>
      <c r="FA19" s="395"/>
      <c r="FB19" s="395"/>
      <c r="FC19" s="395"/>
      <c r="FD19" s="395"/>
      <c r="FE19" s="397"/>
    </row>
    <row r="20" spans="1:161" ht="24" customHeight="1">
      <c r="A20" s="402" t="s">
        <v>209</v>
      </c>
      <c r="B20" s="402"/>
      <c r="C20" s="402"/>
      <c r="D20" s="402"/>
      <c r="E20" s="402"/>
      <c r="F20" s="402"/>
      <c r="G20" s="402"/>
      <c r="H20" s="403"/>
      <c r="I20" s="595" t="s">
        <v>191</v>
      </c>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0"/>
      <c r="AJ20" s="440"/>
      <c r="AK20" s="440"/>
      <c r="AL20" s="440"/>
      <c r="AM20" s="440"/>
      <c r="AN20" s="440"/>
      <c r="AO20" s="440"/>
      <c r="AP20" s="440"/>
      <c r="AQ20" s="440"/>
      <c r="AR20" s="440"/>
      <c r="AS20" s="440"/>
      <c r="AT20" s="440"/>
      <c r="AU20" s="440"/>
      <c r="AV20" s="440"/>
      <c r="AW20" s="440"/>
      <c r="AX20" s="440"/>
      <c r="AY20" s="440"/>
      <c r="AZ20" s="440"/>
      <c r="BA20" s="440"/>
      <c r="BB20" s="440"/>
      <c r="BC20" s="440"/>
      <c r="BD20" s="440"/>
      <c r="BE20" s="440"/>
      <c r="BF20" s="440"/>
      <c r="BG20" s="440"/>
      <c r="BH20" s="440"/>
      <c r="BI20" s="440"/>
      <c r="BJ20" s="440"/>
      <c r="BK20" s="440"/>
      <c r="BL20" s="440"/>
      <c r="BM20" s="440"/>
      <c r="BN20" s="440"/>
      <c r="BO20" s="440"/>
      <c r="BP20" s="440"/>
      <c r="BQ20" s="440"/>
      <c r="BR20" s="440"/>
      <c r="BS20" s="440"/>
      <c r="BT20" s="440"/>
      <c r="BU20" s="440"/>
      <c r="BV20" s="440"/>
      <c r="BW20" s="440"/>
      <c r="BX20" s="440"/>
      <c r="BY20" s="440"/>
      <c r="BZ20" s="440"/>
      <c r="CA20" s="440"/>
      <c r="CB20" s="440"/>
      <c r="CC20" s="440"/>
      <c r="CD20" s="440"/>
      <c r="CE20" s="440"/>
      <c r="CF20" s="440"/>
      <c r="CG20" s="440"/>
      <c r="CH20" s="440"/>
      <c r="CI20" s="440"/>
      <c r="CJ20" s="440"/>
      <c r="CK20" s="440"/>
      <c r="CL20" s="440"/>
      <c r="CM20" s="440"/>
      <c r="CN20" s="401" t="s">
        <v>210</v>
      </c>
      <c r="CO20" s="402"/>
      <c r="CP20" s="402"/>
      <c r="CQ20" s="402"/>
      <c r="CR20" s="402"/>
      <c r="CS20" s="402"/>
      <c r="CT20" s="402"/>
      <c r="CU20" s="403"/>
      <c r="CV20" s="404" t="s">
        <v>47</v>
      </c>
      <c r="CW20" s="402"/>
      <c r="CX20" s="402"/>
      <c r="CY20" s="402"/>
      <c r="CZ20" s="402"/>
      <c r="DA20" s="402"/>
      <c r="DB20" s="402"/>
      <c r="DC20" s="402"/>
      <c r="DD20" s="402"/>
      <c r="DE20" s="403"/>
      <c r="DF20" s="394"/>
      <c r="DG20" s="395"/>
      <c r="DH20" s="395"/>
      <c r="DI20" s="395"/>
      <c r="DJ20" s="395"/>
      <c r="DK20" s="395"/>
      <c r="DL20" s="395"/>
      <c r="DM20" s="395"/>
      <c r="DN20" s="395"/>
      <c r="DO20" s="395"/>
      <c r="DP20" s="395"/>
      <c r="DQ20" s="395"/>
      <c r="DR20" s="396"/>
      <c r="DS20" s="394"/>
      <c r="DT20" s="395"/>
      <c r="DU20" s="395"/>
      <c r="DV20" s="395"/>
      <c r="DW20" s="395"/>
      <c r="DX20" s="395"/>
      <c r="DY20" s="395"/>
      <c r="DZ20" s="395"/>
      <c r="EA20" s="395"/>
      <c r="EB20" s="395"/>
      <c r="EC20" s="395"/>
      <c r="ED20" s="395"/>
      <c r="EE20" s="396"/>
      <c r="EF20" s="394"/>
      <c r="EG20" s="395"/>
      <c r="EH20" s="395"/>
      <c r="EI20" s="395"/>
      <c r="EJ20" s="395"/>
      <c r="EK20" s="395"/>
      <c r="EL20" s="395"/>
      <c r="EM20" s="395"/>
      <c r="EN20" s="395"/>
      <c r="EO20" s="395"/>
      <c r="EP20" s="395"/>
      <c r="EQ20" s="395"/>
      <c r="ER20" s="396"/>
      <c r="ES20" s="394"/>
      <c r="ET20" s="395"/>
      <c r="EU20" s="395"/>
      <c r="EV20" s="395"/>
      <c r="EW20" s="395"/>
      <c r="EX20" s="395"/>
      <c r="EY20" s="395"/>
      <c r="EZ20" s="395"/>
      <c r="FA20" s="395"/>
      <c r="FB20" s="395"/>
      <c r="FC20" s="395"/>
      <c r="FD20" s="395"/>
      <c r="FE20" s="397"/>
    </row>
    <row r="21" spans="1:161" ht="12.75" customHeight="1">
      <c r="A21" s="402" t="s">
        <v>211</v>
      </c>
      <c r="B21" s="402"/>
      <c r="C21" s="402"/>
      <c r="D21" s="402"/>
      <c r="E21" s="402"/>
      <c r="F21" s="402"/>
      <c r="G21" s="402"/>
      <c r="H21" s="403"/>
      <c r="I21" s="595" t="s">
        <v>194</v>
      </c>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0"/>
      <c r="AY21" s="440"/>
      <c r="AZ21" s="440"/>
      <c r="BA21" s="440"/>
      <c r="BB21" s="440"/>
      <c r="BC21" s="440"/>
      <c r="BD21" s="440"/>
      <c r="BE21" s="440"/>
      <c r="BF21" s="440"/>
      <c r="BG21" s="440"/>
      <c r="BH21" s="440"/>
      <c r="BI21" s="440"/>
      <c r="BJ21" s="440"/>
      <c r="BK21" s="440"/>
      <c r="BL21" s="440"/>
      <c r="BM21" s="440"/>
      <c r="BN21" s="440"/>
      <c r="BO21" s="440"/>
      <c r="BP21" s="440"/>
      <c r="BQ21" s="440"/>
      <c r="BR21" s="440"/>
      <c r="BS21" s="440"/>
      <c r="BT21" s="440"/>
      <c r="BU21" s="440"/>
      <c r="BV21" s="440"/>
      <c r="BW21" s="440"/>
      <c r="BX21" s="440"/>
      <c r="BY21" s="440"/>
      <c r="BZ21" s="440"/>
      <c r="CA21" s="440"/>
      <c r="CB21" s="440"/>
      <c r="CC21" s="440"/>
      <c r="CD21" s="440"/>
      <c r="CE21" s="440"/>
      <c r="CF21" s="440"/>
      <c r="CG21" s="440"/>
      <c r="CH21" s="440"/>
      <c r="CI21" s="440"/>
      <c r="CJ21" s="440"/>
      <c r="CK21" s="440"/>
      <c r="CL21" s="440"/>
      <c r="CM21" s="440"/>
      <c r="CN21" s="401" t="s">
        <v>212</v>
      </c>
      <c r="CO21" s="402"/>
      <c r="CP21" s="402"/>
      <c r="CQ21" s="402"/>
      <c r="CR21" s="402"/>
      <c r="CS21" s="402"/>
      <c r="CT21" s="402"/>
      <c r="CU21" s="403"/>
      <c r="CV21" s="404" t="s">
        <v>47</v>
      </c>
      <c r="CW21" s="402"/>
      <c r="CX21" s="402"/>
      <c r="CY21" s="402"/>
      <c r="CZ21" s="402"/>
      <c r="DA21" s="402"/>
      <c r="DB21" s="402"/>
      <c r="DC21" s="402"/>
      <c r="DD21" s="402"/>
      <c r="DE21" s="403"/>
      <c r="DF21" s="394"/>
      <c r="DG21" s="395"/>
      <c r="DH21" s="395"/>
      <c r="DI21" s="395"/>
      <c r="DJ21" s="395"/>
      <c r="DK21" s="395"/>
      <c r="DL21" s="395"/>
      <c r="DM21" s="395"/>
      <c r="DN21" s="395"/>
      <c r="DO21" s="395"/>
      <c r="DP21" s="395"/>
      <c r="DQ21" s="395"/>
      <c r="DR21" s="396"/>
      <c r="DS21" s="394"/>
      <c r="DT21" s="395"/>
      <c r="DU21" s="395"/>
      <c r="DV21" s="395"/>
      <c r="DW21" s="395"/>
      <c r="DX21" s="395"/>
      <c r="DY21" s="395"/>
      <c r="DZ21" s="395"/>
      <c r="EA21" s="395"/>
      <c r="EB21" s="395"/>
      <c r="EC21" s="395"/>
      <c r="ED21" s="395"/>
      <c r="EE21" s="396"/>
      <c r="EF21" s="394"/>
      <c r="EG21" s="395"/>
      <c r="EH21" s="395"/>
      <c r="EI21" s="395"/>
      <c r="EJ21" s="395"/>
      <c r="EK21" s="395"/>
      <c r="EL21" s="395"/>
      <c r="EM21" s="395"/>
      <c r="EN21" s="395"/>
      <c r="EO21" s="395"/>
      <c r="EP21" s="395"/>
      <c r="EQ21" s="395"/>
      <c r="ER21" s="396"/>
      <c r="ES21" s="394"/>
      <c r="ET21" s="395"/>
      <c r="EU21" s="395"/>
      <c r="EV21" s="395"/>
      <c r="EW21" s="395"/>
      <c r="EX21" s="395"/>
      <c r="EY21" s="395"/>
      <c r="EZ21" s="395"/>
      <c r="FA21" s="395"/>
      <c r="FB21" s="395"/>
      <c r="FC21" s="395"/>
      <c r="FD21" s="395"/>
      <c r="FE21" s="397"/>
    </row>
    <row r="22" spans="1:161" ht="10.5" thickBot="1">
      <c r="A22" s="402" t="s">
        <v>213</v>
      </c>
      <c r="B22" s="402"/>
      <c r="C22" s="402"/>
      <c r="D22" s="402"/>
      <c r="E22" s="402"/>
      <c r="F22" s="402"/>
      <c r="G22" s="402"/>
      <c r="H22" s="403"/>
      <c r="I22" s="596" t="s">
        <v>214</v>
      </c>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c r="BE22" s="414"/>
      <c r="BF22" s="414"/>
      <c r="BG22" s="414"/>
      <c r="BH22" s="414"/>
      <c r="BI22" s="414"/>
      <c r="BJ22" s="414"/>
      <c r="BK22" s="414"/>
      <c r="BL22" s="414"/>
      <c r="BM22" s="414"/>
      <c r="BN22" s="414"/>
      <c r="BO22" s="414"/>
      <c r="BP22" s="414"/>
      <c r="BQ22" s="414"/>
      <c r="BR22" s="414"/>
      <c r="BS22" s="414"/>
      <c r="BT22" s="414"/>
      <c r="BU22" s="414"/>
      <c r="BV22" s="414"/>
      <c r="BW22" s="414"/>
      <c r="BX22" s="414"/>
      <c r="BY22" s="414"/>
      <c r="BZ22" s="414"/>
      <c r="CA22" s="414"/>
      <c r="CB22" s="414"/>
      <c r="CC22" s="414"/>
      <c r="CD22" s="414"/>
      <c r="CE22" s="414"/>
      <c r="CF22" s="414"/>
      <c r="CG22" s="414"/>
      <c r="CH22" s="414"/>
      <c r="CI22" s="414"/>
      <c r="CJ22" s="414"/>
      <c r="CK22" s="414"/>
      <c r="CL22" s="414"/>
      <c r="CM22" s="414"/>
      <c r="CN22" s="415" t="s">
        <v>215</v>
      </c>
      <c r="CO22" s="416"/>
      <c r="CP22" s="416"/>
      <c r="CQ22" s="416"/>
      <c r="CR22" s="416"/>
      <c r="CS22" s="416"/>
      <c r="CT22" s="416"/>
      <c r="CU22" s="417"/>
      <c r="CV22" s="418" t="s">
        <v>47</v>
      </c>
      <c r="CW22" s="416"/>
      <c r="CX22" s="416"/>
      <c r="CY22" s="416"/>
      <c r="CZ22" s="416"/>
      <c r="DA22" s="416"/>
      <c r="DB22" s="416"/>
      <c r="DC22" s="416"/>
      <c r="DD22" s="416"/>
      <c r="DE22" s="417"/>
      <c r="DF22" s="409">
        <f>DF23+DF24</f>
        <v>3487300</v>
      </c>
      <c r="DG22" s="410"/>
      <c r="DH22" s="410"/>
      <c r="DI22" s="410"/>
      <c r="DJ22" s="410"/>
      <c r="DK22" s="410"/>
      <c r="DL22" s="410"/>
      <c r="DM22" s="410"/>
      <c r="DN22" s="410"/>
      <c r="DO22" s="410"/>
      <c r="DP22" s="410"/>
      <c r="DQ22" s="410"/>
      <c r="DR22" s="411"/>
      <c r="DS22" s="409">
        <f>DS23+DS24</f>
        <v>3487300</v>
      </c>
      <c r="DT22" s="410"/>
      <c r="DU22" s="410"/>
      <c r="DV22" s="410"/>
      <c r="DW22" s="410"/>
      <c r="DX22" s="410"/>
      <c r="DY22" s="410"/>
      <c r="DZ22" s="410"/>
      <c r="EA22" s="410"/>
      <c r="EB22" s="410"/>
      <c r="EC22" s="410"/>
      <c r="ED22" s="410"/>
      <c r="EE22" s="411"/>
      <c r="EF22" s="409">
        <f>EF23+EF24</f>
        <v>3487300</v>
      </c>
      <c r="EG22" s="410"/>
      <c r="EH22" s="410"/>
      <c r="EI22" s="410"/>
      <c r="EJ22" s="410"/>
      <c r="EK22" s="410"/>
      <c r="EL22" s="410"/>
      <c r="EM22" s="410"/>
      <c r="EN22" s="410"/>
      <c r="EO22" s="410"/>
      <c r="EP22" s="410"/>
      <c r="EQ22" s="410"/>
      <c r="ER22" s="411"/>
      <c r="ES22" s="409"/>
      <c r="ET22" s="410"/>
      <c r="EU22" s="410"/>
      <c r="EV22" s="410"/>
      <c r="EW22" s="410"/>
      <c r="EX22" s="410"/>
      <c r="EY22" s="410"/>
      <c r="EZ22" s="410"/>
      <c r="FA22" s="410"/>
      <c r="FB22" s="410"/>
      <c r="FC22" s="410"/>
      <c r="FD22" s="410"/>
      <c r="FE22" s="412"/>
    </row>
    <row r="23" spans="1:161" ht="24" customHeight="1">
      <c r="A23" s="402" t="s">
        <v>216</v>
      </c>
      <c r="B23" s="402"/>
      <c r="C23" s="402"/>
      <c r="D23" s="402"/>
      <c r="E23" s="402"/>
      <c r="F23" s="402"/>
      <c r="G23" s="402"/>
      <c r="H23" s="403"/>
      <c r="I23" s="595" t="s">
        <v>191</v>
      </c>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0"/>
      <c r="BH23" s="440"/>
      <c r="BI23" s="440"/>
      <c r="BJ23" s="440"/>
      <c r="BK23" s="440"/>
      <c r="BL23" s="440"/>
      <c r="BM23" s="440"/>
      <c r="BN23" s="440"/>
      <c r="BO23" s="440"/>
      <c r="BP23" s="440"/>
      <c r="BQ23" s="440"/>
      <c r="BR23" s="440"/>
      <c r="BS23" s="440"/>
      <c r="BT23" s="440"/>
      <c r="BU23" s="440"/>
      <c r="BV23" s="440"/>
      <c r="BW23" s="440"/>
      <c r="BX23" s="440"/>
      <c r="BY23" s="440"/>
      <c r="BZ23" s="440"/>
      <c r="CA23" s="440"/>
      <c r="CB23" s="440"/>
      <c r="CC23" s="440"/>
      <c r="CD23" s="440"/>
      <c r="CE23" s="440"/>
      <c r="CF23" s="440"/>
      <c r="CG23" s="440"/>
      <c r="CH23" s="440"/>
      <c r="CI23" s="440"/>
      <c r="CJ23" s="440"/>
      <c r="CK23" s="440"/>
      <c r="CL23" s="440"/>
      <c r="CM23" s="440"/>
      <c r="CN23" s="450" t="s">
        <v>217</v>
      </c>
      <c r="CO23" s="451"/>
      <c r="CP23" s="451"/>
      <c r="CQ23" s="451"/>
      <c r="CR23" s="451"/>
      <c r="CS23" s="451"/>
      <c r="CT23" s="451"/>
      <c r="CU23" s="452"/>
      <c r="CV23" s="453" t="s">
        <v>47</v>
      </c>
      <c r="CW23" s="451"/>
      <c r="CX23" s="451"/>
      <c r="CY23" s="451"/>
      <c r="CZ23" s="451"/>
      <c r="DA23" s="451"/>
      <c r="DB23" s="451"/>
      <c r="DC23" s="451"/>
      <c r="DD23" s="451"/>
      <c r="DE23" s="452"/>
      <c r="DF23" s="446"/>
      <c r="DG23" s="447"/>
      <c r="DH23" s="447"/>
      <c r="DI23" s="447"/>
      <c r="DJ23" s="447"/>
      <c r="DK23" s="447"/>
      <c r="DL23" s="447"/>
      <c r="DM23" s="447"/>
      <c r="DN23" s="447"/>
      <c r="DO23" s="447"/>
      <c r="DP23" s="447"/>
      <c r="DQ23" s="447"/>
      <c r="DR23" s="448"/>
      <c r="DS23" s="446"/>
      <c r="DT23" s="447"/>
      <c r="DU23" s="447"/>
      <c r="DV23" s="447"/>
      <c r="DW23" s="447"/>
      <c r="DX23" s="447"/>
      <c r="DY23" s="447"/>
      <c r="DZ23" s="447"/>
      <c r="EA23" s="447"/>
      <c r="EB23" s="447"/>
      <c r="EC23" s="447"/>
      <c r="ED23" s="447"/>
      <c r="EE23" s="448"/>
      <c r="EF23" s="446"/>
      <c r="EG23" s="447"/>
      <c r="EH23" s="447"/>
      <c r="EI23" s="447"/>
      <c r="EJ23" s="447"/>
      <c r="EK23" s="447"/>
      <c r="EL23" s="447"/>
      <c r="EM23" s="447"/>
      <c r="EN23" s="447"/>
      <c r="EO23" s="447"/>
      <c r="EP23" s="447"/>
      <c r="EQ23" s="447"/>
      <c r="ER23" s="448"/>
      <c r="ES23" s="446"/>
      <c r="ET23" s="447"/>
      <c r="EU23" s="447"/>
      <c r="EV23" s="447"/>
      <c r="EW23" s="447"/>
      <c r="EX23" s="447"/>
      <c r="EY23" s="447"/>
      <c r="EZ23" s="447"/>
      <c r="FA23" s="447"/>
      <c r="FB23" s="447"/>
      <c r="FC23" s="447"/>
      <c r="FD23" s="447"/>
      <c r="FE23" s="449"/>
    </row>
    <row r="24" spans="1:161" ht="9.75">
      <c r="A24" s="402" t="s">
        <v>218</v>
      </c>
      <c r="B24" s="402"/>
      <c r="C24" s="402"/>
      <c r="D24" s="402"/>
      <c r="E24" s="402"/>
      <c r="F24" s="402"/>
      <c r="G24" s="402"/>
      <c r="H24" s="403"/>
      <c r="I24" s="595" t="s">
        <v>219</v>
      </c>
      <c r="J24" s="440"/>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0"/>
      <c r="AL24" s="440"/>
      <c r="AM24" s="440"/>
      <c r="AN24" s="440"/>
      <c r="AO24" s="440"/>
      <c r="AP24" s="440"/>
      <c r="AQ24" s="440"/>
      <c r="AR24" s="440"/>
      <c r="AS24" s="440"/>
      <c r="AT24" s="440"/>
      <c r="AU24" s="440"/>
      <c r="AV24" s="440"/>
      <c r="AW24" s="440"/>
      <c r="AX24" s="440"/>
      <c r="AY24" s="440"/>
      <c r="AZ24" s="440"/>
      <c r="BA24" s="440"/>
      <c r="BB24" s="440"/>
      <c r="BC24" s="440"/>
      <c r="BD24" s="440"/>
      <c r="BE24" s="440"/>
      <c r="BF24" s="440"/>
      <c r="BG24" s="440"/>
      <c r="BH24" s="440"/>
      <c r="BI24" s="440"/>
      <c r="BJ24" s="440"/>
      <c r="BK24" s="440"/>
      <c r="BL24" s="440"/>
      <c r="BM24" s="440"/>
      <c r="BN24" s="440"/>
      <c r="BO24" s="440"/>
      <c r="BP24" s="440"/>
      <c r="BQ24" s="440"/>
      <c r="BR24" s="440"/>
      <c r="BS24" s="440"/>
      <c r="BT24" s="440"/>
      <c r="BU24" s="440"/>
      <c r="BV24" s="440"/>
      <c r="BW24" s="440"/>
      <c r="BX24" s="440"/>
      <c r="BY24" s="440"/>
      <c r="BZ24" s="440"/>
      <c r="CA24" s="440"/>
      <c r="CB24" s="440"/>
      <c r="CC24" s="440"/>
      <c r="CD24" s="440"/>
      <c r="CE24" s="440"/>
      <c r="CF24" s="440"/>
      <c r="CG24" s="440"/>
      <c r="CH24" s="440"/>
      <c r="CI24" s="440"/>
      <c r="CJ24" s="440"/>
      <c r="CK24" s="440"/>
      <c r="CL24" s="440"/>
      <c r="CM24" s="440"/>
      <c r="CN24" s="401" t="s">
        <v>220</v>
      </c>
      <c r="CO24" s="402"/>
      <c r="CP24" s="402"/>
      <c r="CQ24" s="402"/>
      <c r="CR24" s="402"/>
      <c r="CS24" s="402"/>
      <c r="CT24" s="402"/>
      <c r="CU24" s="403"/>
      <c r="CV24" s="404" t="s">
        <v>47</v>
      </c>
      <c r="CW24" s="402"/>
      <c r="CX24" s="402"/>
      <c r="CY24" s="402"/>
      <c r="CZ24" s="402"/>
      <c r="DA24" s="402"/>
      <c r="DB24" s="402"/>
      <c r="DC24" s="402"/>
      <c r="DD24" s="402"/>
      <c r="DE24" s="403"/>
      <c r="DF24" s="436">
        <f>'стр.1_4'!GG6</f>
        <v>3487300</v>
      </c>
      <c r="DG24" s="395"/>
      <c r="DH24" s="395"/>
      <c r="DI24" s="395"/>
      <c r="DJ24" s="395"/>
      <c r="DK24" s="395"/>
      <c r="DL24" s="395"/>
      <c r="DM24" s="395"/>
      <c r="DN24" s="395"/>
      <c r="DO24" s="395"/>
      <c r="DP24" s="395"/>
      <c r="DQ24" s="395"/>
      <c r="DR24" s="396"/>
      <c r="DS24" s="394">
        <f>'стр.1_4'!GG65</f>
        <v>3487300</v>
      </c>
      <c r="DT24" s="395"/>
      <c r="DU24" s="395"/>
      <c r="DV24" s="395"/>
      <c r="DW24" s="395"/>
      <c r="DX24" s="395"/>
      <c r="DY24" s="395"/>
      <c r="DZ24" s="395"/>
      <c r="EA24" s="395"/>
      <c r="EB24" s="395"/>
      <c r="EC24" s="395"/>
      <c r="ED24" s="395"/>
      <c r="EE24" s="396"/>
      <c r="EF24" s="394">
        <f>'стр.1_4'!GG67</f>
        <v>3487300</v>
      </c>
      <c r="EG24" s="395"/>
      <c r="EH24" s="395"/>
      <c r="EI24" s="395"/>
      <c r="EJ24" s="395"/>
      <c r="EK24" s="395"/>
      <c r="EL24" s="395"/>
      <c r="EM24" s="395"/>
      <c r="EN24" s="395"/>
      <c r="EO24" s="395"/>
      <c r="EP24" s="395"/>
      <c r="EQ24" s="395"/>
      <c r="ER24" s="396"/>
      <c r="ES24" s="394"/>
      <c r="ET24" s="395"/>
      <c r="EU24" s="395"/>
      <c r="EV24" s="395"/>
      <c r="EW24" s="395"/>
      <c r="EX24" s="395"/>
      <c r="EY24" s="395"/>
      <c r="EZ24" s="395"/>
      <c r="FA24" s="395"/>
      <c r="FB24" s="395"/>
      <c r="FC24" s="395"/>
      <c r="FD24" s="395"/>
      <c r="FE24" s="397"/>
    </row>
    <row r="25" spans="1:161" ht="24" customHeight="1">
      <c r="A25" s="402" t="s">
        <v>12</v>
      </c>
      <c r="B25" s="402"/>
      <c r="C25" s="402"/>
      <c r="D25" s="402"/>
      <c r="E25" s="402"/>
      <c r="F25" s="402"/>
      <c r="G25" s="402"/>
      <c r="H25" s="403"/>
      <c r="I25" s="592" t="s">
        <v>221</v>
      </c>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2"/>
      <c r="AL25" s="522"/>
      <c r="AM25" s="522"/>
      <c r="AN25" s="522"/>
      <c r="AO25" s="522"/>
      <c r="AP25" s="522"/>
      <c r="AQ25" s="522"/>
      <c r="AR25" s="522"/>
      <c r="AS25" s="522"/>
      <c r="AT25" s="522"/>
      <c r="AU25" s="522"/>
      <c r="AV25" s="522"/>
      <c r="AW25" s="522"/>
      <c r="AX25" s="522"/>
      <c r="AY25" s="522"/>
      <c r="AZ25" s="522"/>
      <c r="BA25" s="522"/>
      <c r="BB25" s="522"/>
      <c r="BC25" s="522"/>
      <c r="BD25" s="522"/>
      <c r="BE25" s="522"/>
      <c r="BF25" s="522"/>
      <c r="BG25" s="522"/>
      <c r="BH25" s="522"/>
      <c r="BI25" s="522"/>
      <c r="BJ25" s="522"/>
      <c r="BK25" s="522"/>
      <c r="BL25" s="522"/>
      <c r="BM25" s="522"/>
      <c r="BN25" s="522"/>
      <c r="BO25" s="522"/>
      <c r="BP25" s="522"/>
      <c r="BQ25" s="522"/>
      <c r="BR25" s="522"/>
      <c r="BS25" s="522"/>
      <c r="BT25" s="522"/>
      <c r="BU25" s="522"/>
      <c r="BV25" s="522"/>
      <c r="BW25" s="522"/>
      <c r="BX25" s="522"/>
      <c r="BY25" s="522"/>
      <c r="BZ25" s="522"/>
      <c r="CA25" s="522"/>
      <c r="CB25" s="522"/>
      <c r="CC25" s="522"/>
      <c r="CD25" s="522"/>
      <c r="CE25" s="522"/>
      <c r="CF25" s="522"/>
      <c r="CG25" s="522"/>
      <c r="CH25" s="522"/>
      <c r="CI25" s="522"/>
      <c r="CJ25" s="522"/>
      <c r="CK25" s="522"/>
      <c r="CL25" s="522"/>
      <c r="CM25" s="522"/>
      <c r="CN25" s="401" t="s">
        <v>222</v>
      </c>
      <c r="CO25" s="402"/>
      <c r="CP25" s="402"/>
      <c r="CQ25" s="402"/>
      <c r="CR25" s="402"/>
      <c r="CS25" s="402"/>
      <c r="CT25" s="402"/>
      <c r="CU25" s="403"/>
      <c r="CV25" s="404" t="s">
        <v>47</v>
      </c>
      <c r="CW25" s="402"/>
      <c r="CX25" s="402"/>
      <c r="CY25" s="402"/>
      <c r="CZ25" s="402"/>
      <c r="DA25" s="402"/>
      <c r="DB25" s="402"/>
      <c r="DC25" s="402"/>
      <c r="DD25" s="402"/>
      <c r="DE25" s="403"/>
      <c r="DF25" s="394">
        <f>DF26</f>
        <v>0</v>
      </c>
      <c r="DG25" s="395"/>
      <c r="DH25" s="395"/>
      <c r="DI25" s="395"/>
      <c r="DJ25" s="395"/>
      <c r="DK25" s="395"/>
      <c r="DL25" s="395"/>
      <c r="DM25" s="395"/>
      <c r="DN25" s="395"/>
      <c r="DO25" s="395"/>
      <c r="DP25" s="395"/>
      <c r="DQ25" s="395"/>
      <c r="DR25" s="396"/>
      <c r="DS25" s="394">
        <f>DS26</f>
        <v>0</v>
      </c>
      <c r="DT25" s="395"/>
      <c r="DU25" s="395"/>
      <c r="DV25" s="395"/>
      <c r="DW25" s="395"/>
      <c r="DX25" s="395"/>
      <c r="DY25" s="395"/>
      <c r="DZ25" s="395"/>
      <c r="EA25" s="395"/>
      <c r="EB25" s="395"/>
      <c r="EC25" s="395"/>
      <c r="ED25" s="395"/>
      <c r="EE25" s="396"/>
      <c r="EF25" s="394">
        <f>EF26</f>
        <v>0</v>
      </c>
      <c r="EG25" s="395"/>
      <c r="EH25" s="395"/>
      <c r="EI25" s="395"/>
      <c r="EJ25" s="395"/>
      <c r="EK25" s="395"/>
      <c r="EL25" s="395"/>
      <c r="EM25" s="395"/>
      <c r="EN25" s="395"/>
      <c r="EO25" s="395"/>
      <c r="EP25" s="395"/>
      <c r="EQ25" s="395"/>
      <c r="ER25" s="396"/>
      <c r="ES25" s="394"/>
      <c r="ET25" s="395"/>
      <c r="EU25" s="395"/>
      <c r="EV25" s="395"/>
      <c r="EW25" s="395"/>
      <c r="EX25" s="395"/>
      <c r="EY25" s="395"/>
      <c r="EZ25" s="395"/>
      <c r="FA25" s="395"/>
      <c r="FB25" s="395"/>
      <c r="FC25" s="395"/>
      <c r="FD25" s="395"/>
      <c r="FE25" s="397"/>
    </row>
    <row r="26" spans="1:161" ht="9.75">
      <c r="A26" s="459"/>
      <c r="B26" s="459"/>
      <c r="C26" s="459"/>
      <c r="D26" s="459"/>
      <c r="E26" s="459"/>
      <c r="F26" s="459"/>
      <c r="G26" s="459"/>
      <c r="H26" s="460"/>
      <c r="I26" s="593" t="s">
        <v>223</v>
      </c>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7"/>
      <c r="AL26" s="477"/>
      <c r="AM26" s="477"/>
      <c r="AN26" s="477"/>
      <c r="AO26" s="477"/>
      <c r="AP26" s="477"/>
      <c r="AQ26" s="477"/>
      <c r="AR26" s="477"/>
      <c r="AS26" s="477"/>
      <c r="AT26" s="477"/>
      <c r="AU26" s="477"/>
      <c r="AV26" s="477"/>
      <c r="AW26" s="477"/>
      <c r="AX26" s="477"/>
      <c r="AY26" s="477"/>
      <c r="AZ26" s="477"/>
      <c r="BA26" s="477"/>
      <c r="BB26" s="477"/>
      <c r="BC26" s="477"/>
      <c r="BD26" s="477"/>
      <c r="BE26" s="477"/>
      <c r="BF26" s="477"/>
      <c r="BG26" s="477"/>
      <c r="BH26" s="477"/>
      <c r="BI26" s="477"/>
      <c r="BJ26" s="477"/>
      <c r="BK26" s="477"/>
      <c r="BL26" s="477"/>
      <c r="BM26" s="477"/>
      <c r="BN26" s="477"/>
      <c r="BO26" s="477"/>
      <c r="BP26" s="477"/>
      <c r="BQ26" s="477"/>
      <c r="BR26" s="477"/>
      <c r="BS26" s="477"/>
      <c r="BT26" s="477"/>
      <c r="BU26" s="477"/>
      <c r="BV26" s="477"/>
      <c r="BW26" s="477"/>
      <c r="BX26" s="477"/>
      <c r="BY26" s="477"/>
      <c r="BZ26" s="477"/>
      <c r="CA26" s="477"/>
      <c r="CB26" s="477"/>
      <c r="CC26" s="477"/>
      <c r="CD26" s="477"/>
      <c r="CE26" s="477"/>
      <c r="CF26" s="477"/>
      <c r="CG26" s="477"/>
      <c r="CH26" s="477"/>
      <c r="CI26" s="477"/>
      <c r="CJ26" s="477"/>
      <c r="CK26" s="477"/>
      <c r="CL26" s="477"/>
      <c r="CM26" s="594"/>
      <c r="CN26" s="458" t="s">
        <v>224</v>
      </c>
      <c r="CO26" s="459"/>
      <c r="CP26" s="459"/>
      <c r="CQ26" s="459"/>
      <c r="CR26" s="459"/>
      <c r="CS26" s="459"/>
      <c r="CT26" s="459"/>
      <c r="CU26" s="460"/>
      <c r="CV26" s="461"/>
      <c r="CW26" s="459"/>
      <c r="CX26" s="459"/>
      <c r="CY26" s="459"/>
      <c r="CZ26" s="459"/>
      <c r="DA26" s="459"/>
      <c r="DB26" s="459"/>
      <c r="DC26" s="459"/>
      <c r="DD26" s="459"/>
      <c r="DE26" s="460"/>
      <c r="DF26" s="388">
        <f>DF13+DF16</f>
        <v>0</v>
      </c>
      <c r="DG26" s="455"/>
      <c r="DH26" s="455"/>
      <c r="DI26" s="455"/>
      <c r="DJ26" s="455"/>
      <c r="DK26" s="455"/>
      <c r="DL26" s="455"/>
      <c r="DM26" s="455"/>
      <c r="DN26" s="455"/>
      <c r="DO26" s="455"/>
      <c r="DP26" s="455"/>
      <c r="DQ26" s="455"/>
      <c r="DR26" s="456"/>
      <c r="DS26" s="388">
        <f>DS13+DS16</f>
        <v>0</v>
      </c>
      <c r="DT26" s="455"/>
      <c r="DU26" s="455"/>
      <c r="DV26" s="455"/>
      <c r="DW26" s="455"/>
      <c r="DX26" s="455"/>
      <c r="DY26" s="455"/>
      <c r="DZ26" s="455"/>
      <c r="EA26" s="455"/>
      <c r="EB26" s="455"/>
      <c r="EC26" s="455"/>
      <c r="ED26" s="455"/>
      <c r="EE26" s="456"/>
      <c r="EF26" s="388">
        <f>EF13+EF16</f>
        <v>0</v>
      </c>
      <c r="EG26" s="455"/>
      <c r="EH26" s="455"/>
      <c r="EI26" s="455"/>
      <c r="EJ26" s="455"/>
      <c r="EK26" s="455"/>
      <c r="EL26" s="455"/>
      <c r="EM26" s="455"/>
      <c r="EN26" s="455"/>
      <c r="EO26" s="455"/>
      <c r="EP26" s="455"/>
      <c r="EQ26" s="455"/>
      <c r="ER26" s="456"/>
      <c r="ES26" s="454"/>
      <c r="ET26" s="455"/>
      <c r="EU26" s="455"/>
      <c r="EV26" s="455"/>
      <c r="EW26" s="455"/>
      <c r="EX26" s="455"/>
      <c r="EY26" s="455"/>
      <c r="EZ26" s="455"/>
      <c r="FA26" s="455"/>
      <c r="FB26" s="455"/>
      <c r="FC26" s="455"/>
      <c r="FD26" s="455"/>
      <c r="FE26" s="457"/>
    </row>
    <row r="27" spans="1:161" ht="9.75">
      <c r="A27" s="427"/>
      <c r="B27" s="427"/>
      <c r="C27" s="427"/>
      <c r="D27" s="427"/>
      <c r="E27" s="427"/>
      <c r="F27" s="427"/>
      <c r="G27" s="427"/>
      <c r="H27" s="428"/>
      <c r="I27" s="591"/>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79"/>
      <c r="AL27" s="479"/>
      <c r="AM27" s="479"/>
      <c r="AN27" s="479"/>
      <c r="AO27" s="479"/>
      <c r="AP27" s="479"/>
      <c r="AQ27" s="479"/>
      <c r="AR27" s="479"/>
      <c r="AS27" s="479"/>
      <c r="AT27" s="479"/>
      <c r="AU27" s="479"/>
      <c r="AV27" s="479"/>
      <c r="AW27" s="479"/>
      <c r="AX27" s="479"/>
      <c r="AY27" s="479"/>
      <c r="AZ27" s="479"/>
      <c r="BA27" s="479"/>
      <c r="BB27" s="479"/>
      <c r="BC27" s="479"/>
      <c r="BD27" s="479"/>
      <c r="BE27" s="479"/>
      <c r="BF27" s="479"/>
      <c r="BG27" s="479"/>
      <c r="BH27" s="479"/>
      <c r="BI27" s="479"/>
      <c r="BJ27" s="479"/>
      <c r="BK27" s="479"/>
      <c r="BL27" s="479"/>
      <c r="BM27" s="479"/>
      <c r="BN27" s="479"/>
      <c r="BO27" s="479"/>
      <c r="BP27" s="479"/>
      <c r="BQ27" s="479"/>
      <c r="BR27" s="479"/>
      <c r="BS27" s="479"/>
      <c r="BT27" s="479"/>
      <c r="BU27" s="479"/>
      <c r="BV27" s="479"/>
      <c r="BW27" s="479"/>
      <c r="BX27" s="479"/>
      <c r="BY27" s="479"/>
      <c r="BZ27" s="479"/>
      <c r="CA27" s="479"/>
      <c r="CB27" s="479"/>
      <c r="CC27" s="479"/>
      <c r="CD27" s="479"/>
      <c r="CE27" s="479"/>
      <c r="CF27" s="479"/>
      <c r="CG27" s="479"/>
      <c r="CH27" s="479"/>
      <c r="CI27" s="479"/>
      <c r="CJ27" s="479"/>
      <c r="CK27" s="479"/>
      <c r="CL27" s="479"/>
      <c r="CM27" s="479"/>
      <c r="CN27" s="426"/>
      <c r="CO27" s="427"/>
      <c r="CP27" s="427"/>
      <c r="CQ27" s="427"/>
      <c r="CR27" s="427"/>
      <c r="CS27" s="427"/>
      <c r="CT27" s="427"/>
      <c r="CU27" s="428"/>
      <c r="CV27" s="429"/>
      <c r="CW27" s="427"/>
      <c r="CX27" s="427"/>
      <c r="CY27" s="427"/>
      <c r="CZ27" s="427"/>
      <c r="DA27" s="427"/>
      <c r="DB27" s="427"/>
      <c r="DC27" s="427"/>
      <c r="DD27" s="427"/>
      <c r="DE27" s="428"/>
      <c r="DF27" s="441"/>
      <c r="DG27" s="433"/>
      <c r="DH27" s="433"/>
      <c r="DI27" s="433"/>
      <c r="DJ27" s="433"/>
      <c r="DK27" s="433"/>
      <c r="DL27" s="433"/>
      <c r="DM27" s="433"/>
      <c r="DN27" s="433"/>
      <c r="DO27" s="433"/>
      <c r="DP27" s="433"/>
      <c r="DQ27" s="433"/>
      <c r="DR27" s="434"/>
      <c r="DS27" s="441"/>
      <c r="DT27" s="433"/>
      <c r="DU27" s="433"/>
      <c r="DV27" s="433"/>
      <c r="DW27" s="433"/>
      <c r="DX27" s="433"/>
      <c r="DY27" s="433"/>
      <c r="DZ27" s="433"/>
      <c r="EA27" s="433"/>
      <c r="EB27" s="433"/>
      <c r="EC27" s="433"/>
      <c r="ED27" s="433"/>
      <c r="EE27" s="434"/>
      <c r="EF27" s="441"/>
      <c r="EG27" s="433"/>
      <c r="EH27" s="433"/>
      <c r="EI27" s="433"/>
      <c r="EJ27" s="433"/>
      <c r="EK27" s="433"/>
      <c r="EL27" s="433"/>
      <c r="EM27" s="433"/>
      <c r="EN27" s="433"/>
      <c r="EO27" s="433"/>
      <c r="EP27" s="433"/>
      <c r="EQ27" s="433"/>
      <c r="ER27" s="434"/>
      <c r="ES27" s="441"/>
      <c r="ET27" s="433"/>
      <c r="EU27" s="433"/>
      <c r="EV27" s="433"/>
      <c r="EW27" s="433"/>
      <c r="EX27" s="433"/>
      <c r="EY27" s="433"/>
      <c r="EZ27" s="433"/>
      <c r="FA27" s="433"/>
      <c r="FB27" s="433"/>
      <c r="FC27" s="433"/>
      <c r="FD27" s="433"/>
      <c r="FE27" s="442"/>
    </row>
    <row r="28" spans="1:161" ht="24" customHeight="1">
      <c r="A28" s="402" t="s">
        <v>13</v>
      </c>
      <c r="B28" s="402"/>
      <c r="C28" s="402"/>
      <c r="D28" s="402"/>
      <c r="E28" s="402"/>
      <c r="F28" s="402"/>
      <c r="G28" s="402"/>
      <c r="H28" s="403"/>
      <c r="I28" s="592" t="s">
        <v>225</v>
      </c>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22"/>
      <c r="AM28" s="522"/>
      <c r="AN28" s="522"/>
      <c r="AO28" s="522"/>
      <c r="AP28" s="522"/>
      <c r="AQ28" s="522"/>
      <c r="AR28" s="522"/>
      <c r="AS28" s="522"/>
      <c r="AT28" s="522"/>
      <c r="AU28" s="522"/>
      <c r="AV28" s="522"/>
      <c r="AW28" s="522"/>
      <c r="AX28" s="522"/>
      <c r="AY28" s="522"/>
      <c r="AZ28" s="522"/>
      <c r="BA28" s="522"/>
      <c r="BB28" s="522"/>
      <c r="BC28" s="522"/>
      <c r="BD28" s="522"/>
      <c r="BE28" s="522"/>
      <c r="BF28" s="522"/>
      <c r="BG28" s="522"/>
      <c r="BH28" s="522"/>
      <c r="BI28" s="522"/>
      <c r="BJ28" s="522"/>
      <c r="BK28" s="522"/>
      <c r="BL28" s="522"/>
      <c r="BM28" s="522"/>
      <c r="BN28" s="522"/>
      <c r="BO28" s="522"/>
      <c r="BP28" s="522"/>
      <c r="BQ28" s="522"/>
      <c r="BR28" s="522"/>
      <c r="BS28" s="522"/>
      <c r="BT28" s="522"/>
      <c r="BU28" s="522"/>
      <c r="BV28" s="522"/>
      <c r="BW28" s="522"/>
      <c r="BX28" s="522"/>
      <c r="BY28" s="522"/>
      <c r="BZ28" s="522"/>
      <c r="CA28" s="522"/>
      <c r="CB28" s="522"/>
      <c r="CC28" s="522"/>
      <c r="CD28" s="522"/>
      <c r="CE28" s="522"/>
      <c r="CF28" s="522"/>
      <c r="CG28" s="522"/>
      <c r="CH28" s="522"/>
      <c r="CI28" s="522"/>
      <c r="CJ28" s="522"/>
      <c r="CK28" s="522"/>
      <c r="CL28" s="522"/>
      <c r="CM28" s="522"/>
      <c r="CN28" s="401" t="s">
        <v>226</v>
      </c>
      <c r="CO28" s="402"/>
      <c r="CP28" s="402"/>
      <c r="CQ28" s="402"/>
      <c r="CR28" s="402"/>
      <c r="CS28" s="402"/>
      <c r="CT28" s="402"/>
      <c r="CU28" s="403"/>
      <c r="CV28" s="404" t="s">
        <v>47</v>
      </c>
      <c r="CW28" s="402"/>
      <c r="CX28" s="402"/>
      <c r="CY28" s="402"/>
      <c r="CZ28" s="402"/>
      <c r="DA28" s="402"/>
      <c r="DB28" s="402"/>
      <c r="DC28" s="402"/>
      <c r="DD28" s="402"/>
      <c r="DE28" s="403"/>
      <c r="DF28" s="394">
        <f>DF29</f>
        <v>3487300</v>
      </c>
      <c r="DG28" s="395"/>
      <c r="DH28" s="395"/>
      <c r="DI28" s="395"/>
      <c r="DJ28" s="395"/>
      <c r="DK28" s="395"/>
      <c r="DL28" s="395"/>
      <c r="DM28" s="395"/>
      <c r="DN28" s="395"/>
      <c r="DO28" s="395"/>
      <c r="DP28" s="395"/>
      <c r="DQ28" s="395"/>
      <c r="DR28" s="396"/>
      <c r="DS28" s="394">
        <f>DS29</f>
        <v>3487300</v>
      </c>
      <c r="DT28" s="395"/>
      <c r="DU28" s="395"/>
      <c r="DV28" s="395"/>
      <c r="DW28" s="395"/>
      <c r="DX28" s="395"/>
      <c r="DY28" s="395"/>
      <c r="DZ28" s="395"/>
      <c r="EA28" s="395"/>
      <c r="EB28" s="395"/>
      <c r="EC28" s="395"/>
      <c r="ED28" s="395"/>
      <c r="EE28" s="396"/>
      <c r="EF28" s="394">
        <f>EF29</f>
        <v>3487300</v>
      </c>
      <c r="EG28" s="395"/>
      <c r="EH28" s="395"/>
      <c r="EI28" s="395"/>
      <c r="EJ28" s="395"/>
      <c r="EK28" s="395"/>
      <c r="EL28" s="395"/>
      <c r="EM28" s="395"/>
      <c r="EN28" s="395"/>
      <c r="EO28" s="395"/>
      <c r="EP28" s="395"/>
      <c r="EQ28" s="395"/>
      <c r="ER28" s="396"/>
      <c r="ES28" s="394"/>
      <c r="ET28" s="395"/>
      <c r="EU28" s="395"/>
      <c r="EV28" s="395"/>
      <c r="EW28" s="395"/>
      <c r="EX28" s="395"/>
      <c r="EY28" s="395"/>
      <c r="EZ28" s="395"/>
      <c r="FA28" s="395"/>
      <c r="FB28" s="395"/>
      <c r="FC28" s="395"/>
      <c r="FD28" s="395"/>
      <c r="FE28" s="397"/>
    </row>
    <row r="29" spans="1:161" ht="9.75">
      <c r="A29" s="459"/>
      <c r="B29" s="459"/>
      <c r="C29" s="459"/>
      <c r="D29" s="459"/>
      <c r="E29" s="459"/>
      <c r="F29" s="459"/>
      <c r="G29" s="459"/>
      <c r="H29" s="460"/>
      <c r="I29" s="593" t="s">
        <v>223</v>
      </c>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7"/>
      <c r="AK29" s="477"/>
      <c r="AL29" s="477"/>
      <c r="AM29" s="477"/>
      <c r="AN29" s="477"/>
      <c r="AO29" s="477"/>
      <c r="AP29" s="477"/>
      <c r="AQ29" s="477"/>
      <c r="AR29" s="477"/>
      <c r="AS29" s="477"/>
      <c r="AT29" s="477"/>
      <c r="AU29" s="477"/>
      <c r="AV29" s="477"/>
      <c r="AW29" s="477"/>
      <c r="AX29" s="477"/>
      <c r="AY29" s="477"/>
      <c r="AZ29" s="477"/>
      <c r="BA29" s="477"/>
      <c r="BB29" s="477"/>
      <c r="BC29" s="477"/>
      <c r="BD29" s="477"/>
      <c r="BE29" s="477"/>
      <c r="BF29" s="477"/>
      <c r="BG29" s="477"/>
      <c r="BH29" s="477"/>
      <c r="BI29" s="477"/>
      <c r="BJ29" s="477"/>
      <c r="BK29" s="477"/>
      <c r="BL29" s="477"/>
      <c r="BM29" s="477"/>
      <c r="BN29" s="477"/>
      <c r="BO29" s="477"/>
      <c r="BP29" s="477"/>
      <c r="BQ29" s="477"/>
      <c r="BR29" s="477"/>
      <c r="BS29" s="477"/>
      <c r="BT29" s="477"/>
      <c r="BU29" s="477"/>
      <c r="BV29" s="477"/>
      <c r="BW29" s="477"/>
      <c r="BX29" s="477"/>
      <c r="BY29" s="477"/>
      <c r="BZ29" s="477"/>
      <c r="CA29" s="477"/>
      <c r="CB29" s="477"/>
      <c r="CC29" s="477"/>
      <c r="CD29" s="477"/>
      <c r="CE29" s="477"/>
      <c r="CF29" s="477"/>
      <c r="CG29" s="477"/>
      <c r="CH29" s="477"/>
      <c r="CI29" s="477"/>
      <c r="CJ29" s="477"/>
      <c r="CK29" s="477"/>
      <c r="CL29" s="477"/>
      <c r="CM29" s="594"/>
      <c r="CN29" s="458" t="s">
        <v>227</v>
      </c>
      <c r="CO29" s="459"/>
      <c r="CP29" s="459"/>
      <c r="CQ29" s="459"/>
      <c r="CR29" s="459"/>
      <c r="CS29" s="459"/>
      <c r="CT29" s="459"/>
      <c r="CU29" s="460"/>
      <c r="CV29" s="461"/>
      <c r="CW29" s="459"/>
      <c r="CX29" s="459"/>
      <c r="CY29" s="459"/>
      <c r="CZ29" s="459"/>
      <c r="DA29" s="459"/>
      <c r="DB29" s="459"/>
      <c r="DC29" s="459"/>
      <c r="DD29" s="459"/>
      <c r="DE29" s="460"/>
      <c r="DF29" s="388">
        <f>DF24</f>
        <v>3487300</v>
      </c>
      <c r="DG29" s="455"/>
      <c r="DH29" s="455"/>
      <c r="DI29" s="455"/>
      <c r="DJ29" s="455"/>
      <c r="DK29" s="455"/>
      <c r="DL29" s="455"/>
      <c r="DM29" s="455"/>
      <c r="DN29" s="455"/>
      <c r="DO29" s="455"/>
      <c r="DP29" s="455"/>
      <c r="DQ29" s="455"/>
      <c r="DR29" s="456"/>
      <c r="DS29" s="388">
        <f>DS24</f>
        <v>3487300</v>
      </c>
      <c r="DT29" s="455"/>
      <c r="DU29" s="455"/>
      <c r="DV29" s="455"/>
      <c r="DW29" s="455"/>
      <c r="DX29" s="455"/>
      <c r="DY29" s="455"/>
      <c r="DZ29" s="455"/>
      <c r="EA29" s="455"/>
      <c r="EB29" s="455"/>
      <c r="EC29" s="455"/>
      <c r="ED29" s="455"/>
      <c r="EE29" s="456"/>
      <c r="EF29" s="388">
        <f>EF24</f>
        <v>3487300</v>
      </c>
      <c r="EG29" s="455"/>
      <c r="EH29" s="455"/>
      <c r="EI29" s="455"/>
      <c r="EJ29" s="455"/>
      <c r="EK29" s="455"/>
      <c r="EL29" s="455"/>
      <c r="EM29" s="455"/>
      <c r="EN29" s="455"/>
      <c r="EO29" s="455"/>
      <c r="EP29" s="455"/>
      <c r="EQ29" s="455"/>
      <c r="ER29" s="456"/>
      <c r="ES29" s="454"/>
      <c r="ET29" s="455"/>
      <c r="EU29" s="455"/>
      <c r="EV29" s="455"/>
      <c r="EW29" s="455"/>
      <c r="EX29" s="455"/>
      <c r="EY29" s="455"/>
      <c r="EZ29" s="455"/>
      <c r="FA29" s="455"/>
      <c r="FB29" s="455"/>
      <c r="FC29" s="455"/>
      <c r="FD29" s="455"/>
      <c r="FE29" s="457"/>
    </row>
    <row r="30" spans="1:161" ht="10.5" thickBot="1">
      <c r="A30" s="427"/>
      <c r="B30" s="427"/>
      <c r="C30" s="427"/>
      <c r="D30" s="427"/>
      <c r="E30" s="427"/>
      <c r="F30" s="427"/>
      <c r="G30" s="427"/>
      <c r="H30" s="428"/>
      <c r="I30" s="591"/>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79"/>
      <c r="AY30" s="479"/>
      <c r="AZ30" s="479"/>
      <c r="BA30" s="479"/>
      <c r="BB30" s="479"/>
      <c r="BC30" s="479"/>
      <c r="BD30" s="479"/>
      <c r="BE30" s="479"/>
      <c r="BF30" s="479"/>
      <c r="BG30" s="479"/>
      <c r="BH30" s="479"/>
      <c r="BI30" s="479"/>
      <c r="BJ30" s="479"/>
      <c r="BK30" s="479"/>
      <c r="BL30" s="479"/>
      <c r="BM30" s="479"/>
      <c r="BN30" s="479"/>
      <c r="BO30" s="479"/>
      <c r="BP30" s="479"/>
      <c r="BQ30" s="479"/>
      <c r="BR30" s="479"/>
      <c r="BS30" s="479"/>
      <c r="BT30" s="479"/>
      <c r="BU30" s="479"/>
      <c r="BV30" s="479"/>
      <c r="BW30" s="479"/>
      <c r="BX30" s="479"/>
      <c r="BY30" s="479"/>
      <c r="BZ30" s="479"/>
      <c r="CA30" s="479"/>
      <c r="CB30" s="479"/>
      <c r="CC30" s="479"/>
      <c r="CD30" s="479"/>
      <c r="CE30" s="479"/>
      <c r="CF30" s="479"/>
      <c r="CG30" s="479"/>
      <c r="CH30" s="479"/>
      <c r="CI30" s="479"/>
      <c r="CJ30" s="479"/>
      <c r="CK30" s="479"/>
      <c r="CL30" s="479"/>
      <c r="CM30" s="479"/>
      <c r="CN30" s="510"/>
      <c r="CO30" s="511"/>
      <c r="CP30" s="511"/>
      <c r="CQ30" s="511"/>
      <c r="CR30" s="511"/>
      <c r="CS30" s="511"/>
      <c r="CT30" s="511"/>
      <c r="CU30" s="512"/>
      <c r="CV30" s="513"/>
      <c r="CW30" s="511"/>
      <c r="CX30" s="511"/>
      <c r="CY30" s="511"/>
      <c r="CZ30" s="511"/>
      <c r="DA30" s="511"/>
      <c r="DB30" s="511"/>
      <c r="DC30" s="511"/>
      <c r="DD30" s="511"/>
      <c r="DE30" s="512"/>
      <c r="DF30" s="506"/>
      <c r="DG30" s="507"/>
      <c r="DH30" s="507"/>
      <c r="DI30" s="507"/>
      <c r="DJ30" s="507"/>
      <c r="DK30" s="507"/>
      <c r="DL30" s="507"/>
      <c r="DM30" s="507"/>
      <c r="DN30" s="507"/>
      <c r="DO30" s="507"/>
      <c r="DP30" s="507"/>
      <c r="DQ30" s="507"/>
      <c r="DR30" s="514"/>
      <c r="DS30" s="506"/>
      <c r="DT30" s="507"/>
      <c r="DU30" s="507"/>
      <c r="DV30" s="507"/>
      <c r="DW30" s="507"/>
      <c r="DX30" s="507"/>
      <c r="DY30" s="507"/>
      <c r="DZ30" s="507"/>
      <c r="EA30" s="507"/>
      <c r="EB30" s="507"/>
      <c r="EC30" s="507"/>
      <c r="ED30" s="507"/>
      <c r="EE30" s="514"/>
      <c r="EF30" s="506"/>
      <c r="EG30" s="507"/>
      <c r="EH30" s="507"/>
      <c r="EI30" s="507"/>
      <c r="EJ30" s="507"/>
      <c r="EK30" s="507"/>
      <c r="EL30" s="507"/>
      <c r="EM30" s="507"/>
      <c r="EN30" s="507"/>
      <c r="EO30" s="507"/>
      <c r="EP30" s="507"/>
      <c r="EQ30" s="507"/>
      <c r="ER30" s="514"/>
      <c r="ES30" s="506"/>
      <c r="ET30" s="507"/>
      <c r="EU30" s="507"/>
      <c r="EV30" s="507"/>
      <c r="EW30" s="507"/>
      <c r="EX30" s="507"/>
      <c r="EY30" s="507"/>
      <c r="EZ30" s="507"/>
      <c r="FA30" s="507"/>
      <c r="FB30" s="507"/>
      <c r="FC30" s="507"/>
      <c r="FD30" s="507"/>
      <c r="FE30" s="508"/>
    </row>
    <row r="32" ht="9.75">
      <c r="I32" s="1" t="s">
        <v>228</v>
      </c>
    </row>
    <row r="33" spans="9:96" ht="12.75" customHeight="1">
      <c r="I33" s="1" t="s">
        <v>229</v>
      </c>
      <c r="AM33" s="541" t="str">
        <f>'стр.1_4'!DW7</f>
        <v>Руководитель МАДОУ № 63</v>
      </c>
      <c r="AN33" s="541"/>
      <c r="AO33" s="541"/>
      <c r="AP33" s="541"/>
      <c r="AQ33" s="541"/>
      <c r="AR33" s="541"/>
      <c r="AS33" s="541"/>
      <c r="AT33" s="541"/>
      <c r="AU33" s="541"/>
      <c r="AV33" s="541"/>
      <c r="AW33" s="541"/>
      <c r="AX33" s="541"/>
      <c r="AY33" s="541"/>
      <c r="AZ33" s="541"/>
      <c r="BA33" s="541"/>
      <c r="BB33" s="541"/>
      <c r="BC33" s="541"/>
      <c r="BD33" s="541"/>
      <c r="BE33" s="541"/>
      <c r="BF33" s="541"/>
      <c r="BG33" s="541"/>
      <c r="BH33" s="541"/>
      <c r="BK33" s="433"/>
      <c r="BL33" s="433"/>
      <c r="BM33" s="433"/>
      <c r="BN33" s="433"/>
      <c r="BO33" s="433"/>
      <c r="BP33" s="433"/>
      <c r="BQ33" s="433"/>
      <c r="BR33" s="433"/>
      <c r="BS33" s="433"/>
      <c r="BT33" s="433"/>
      <c r="BU33" s="433"/>
      <c r="BV33" s="433"/>
      <c r="BY33" s="433" t="str">
        <f>'стр.1_4'!EL11</f>
        <v>Герасимова О.К.</v>
      </c>
      <c r="BZ33" s="433"/>
      <c r="CA33" s="433"/>
      <c r="CB33" s="433"/>
      <c r="CC33" s="433"/>
      <c r="CD33" s="433"/>
      <c r="CE33" s="433"/>
      <c r="CF33" s="433"/>
      <c r="CG33" s="433"/>
      <c r="CH33" s="433"/>
      <c r="CI33" s="433"/>
      <c r="CJ33" s="433"/>
      <c r="CK33" s="433"/>
      <c r="CL33" s="433"/>
      <c r="CM33" s="433"/>
      <c r="CN33" s="433"/>
      <c r="CO33" s="433"/>
      <c r="CP33" s="433"/>
      <c r="CQ33" s="433"/>
      <c r="CR33" s="433"/>
    </row>
    <row r="34" spans="43:96" s="4" customFormat="1" ht="7.5">
      <c r="AQ34" s="535" t="s">
        <v>230</v>
      </c>
      <c r="AR34" s="535"/>
      <c r="AS34" s="535"/>
      <c r="AT34" s="535"/>
      <c r="AU34" s="535"/>
      <c r="AV34" s="535"/>
      <c r="AW34" s="535"/>
      <c r="AX34" s="535"/>
      <c r="AY34" s="535"/>
      <c r="AZ34" s="535"/>
      <c r="BA34" s="535"/>
      <c r="BB34" s="535"/>
      <c r="BC34" s="535"/>
      <c r="BD34" s="535"/>
      <c r="BE34" s="535"/>
      <c r="BF34" s="535"/>
      <c r="BG34" s="535"/>
      <c r="BH34" s="535"/>
      <c r="BK34" s="535" t="s">
        <v>21</v>
      </c>
      <c r="BL34" s="535"/>
      <c r="BM34" s="535"/>
      <c r="BN34" s="535"/>
      <c r="BO34" s="535"/>
      <c r="BP34" s="535"/>
      <c r="BQ34" s="535"/>
      <c r="BR34" s="535"/>
      <c r="BS34" s="535"/>
      <c r="BT34" s="535"/>
      <c r="BU34" s="535"/>
      <c r="BV34" s="535"/>
      <c r="BY34" s="535" t="s">
        <v>22</v>
      </c>
      <c r="BZ34" s="535"/>
      <c r="CA34" s="535"/>
      <c r="CB34" s="535"/>
      <c r="CC34" s="535"/>
      <c r="CD34" s="535"/>
      <c r="CE34" s="535"/>
      <c r="CF34" s="535"/>
      <c r="CG34" s="535"/>
      <c r="CH34" s="535"/>
      <c r="CI34" s="535"/>
      <c r="CJ34" s="535"/>
      <c r="CK34" s="535"/>
      <c r="CL34" s="535"/>
      <c r="CM34" s="535"/>
      <c r="CN34" s="535"/>
      <c r="CO34" s="535"/>
      <c r="CP34" s="535"/>
      <c r="CQ34" s="535"/>
      <c r="CR34" s="535"/>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231</v>
      </c>
      <c r="AM36" s="433" t="s">
        <v>320</v>
      </c>
      <c r="AN36" s="433"/>
      <c r="AO36" s="433"/>
      <c r="AP36" s="433"/>
      <c r="AQ36" s="433"/>
      <c r="AR36" s="433"/>
      <c r="AS36" s="433"/>
      <c r="AT36" s="433"/>
      <c r="AU36" s="433"/>
      <c r="AV36" s="433"/>
      <c r="AW36" s="433"/>
      <c r="AX36" s="433"/>
      <c r="AY36" s="433"/>
      <c r="AZ36" s="433"/>
      <c r="BA36" s="433"/>
      <c r="BB36" s="433"/>
      <c r="BC36" s="433"/>
      <c r="BD36" s="433"/>
      <c r="BG36" s="433" t="s">
        <v>581</v>
      </c>
      <c r="BH36" s="433"/>
      <c r="BI36" s="433"/>
      <c r="BJ36" s="433"/>
      <c r="BK36" s="433"/>
      <c r="BL36" s="433"/>
      <c r="BM36" s="433"/>
      <c r="BN36" s="433"/>
      <c r="BO36" s="433"/>
      <c r="BP36" s="433"/>
      <c r="BQ36" s="433"/>
      <c r="BR36" s="433"/>
      <c r="BS36" s="433"/>
      <c r="BT36" s="433"/>
      <c r="BU36" s="433"/>
      <c r="BV36" s="433"/>
      <c r="BW36" s="433"/>
      <c r="BX36" s="433"/>
      <c r="CA36" s="427" t="s">
        <v>456</v>
      </c>
      <c r="CB36" s="427"/>
      <c r="CC36" s="427"/>
      <c r="CD36" s="427"/>
      <c r="CE36" s="427"/>
      <c r="CF36" s="427"/>
      <c r="CG36" s="427"/>
      <c r="CH36" s="427"/>
      <c r="CI36" s="427"/>
      <c r="CJ36" s="427"/>
      <c r="CK36" s="427"/>
      <c r="CL36" s="427"/>
      <c r="CM36" s="427"/>
      <c r="CN36" s="427"/>
      <c r="CO36" s="427"/>
      <c r="CP36" s="427"/>
      <c r="CQ36" s="427"/>
      <c r="CR36" s="427"/>
    </row>
    <row r="37" spans="39:96" s="4" customFormat="1" ht="7.5">
      <c r="AM37" s="535" t="s">
        <v>230</v>
      </c>
      <c r="AN37" s="535"/>
      <c r="AO37" s="535"/>
      <c r="AP37" s="535"/>
      <c r="AQ37" s="535"/>
      <c r="AR37" s="535"/>
      <c r="AS37" s="535"/>
      <c r="AT37" s="535"/>
      <c r="AU37" s="535"/>
      <c r="AV37" s="535"/>
      <c r="AW37" s="535"/>
      <c r="AX37" s="535"/>
      <c r="AY37" s="535"/>
      <c r="AZ37" s="535"/>
      <c r="BA37" s="535"/>
      <c r="BB37" s="535"/>
      <c r="BC37" s="535"/>
      <c r="BD37" s="535"/>
      <c r="BG37" s="535" t="s">
        <v>232</v>
      </c>
      <c r="BH37" s="535"/>
      <c r="BI37" s="535"/>
      <c r="BJ37" s="535"/>
      <c r="BK37" s="535"/>
      <c r="BL37" s="535"/>
      <c r="BM37" s="535"/>
      <c r="BN37" s="535"/>
      <c r="BO37" s="535"/>
      <c r="BP37" s="535"/>
      <c r="BQ37" s="535"/>
      <c r="BR37" s="535"/>
      <c r="BS37" s="535"/>
      <c r="BT37" s="535"/>
      <c r="BU37" s="535"/>
      <c r="BV37" s="535"/>
      <c r="BW37" s="535"/>
      <c r="BX37" s="535"/>
      <c r="CA37" s="535" t="s">
        <v>233</v>
      </c>
      <c r="CB37" s="535"/>
      <c r="CC37" s="535"/>
      <c r="CD37" s="535"/>
      <c r="CE37" s="535"/>
      <c r="CF37" s="535"/>
      <c r="CG37" s="535"/>
      <c r="CH37" s="535"/>
      <c r="CI37" s="535"/>
      <c r="CJ37" s="535"/>
      <c r="CK37" s="535"/>
      <c r="CL37" s="535"/>
      <c r="CM37" s="535"/>
      <c r="CN37" s="535"/>
      <c r="CO37" s="535"/>
      <c r="CP37" s="535"/>
      <c r="CQ37" s="535"/>
      <c r="CR37" s="535"/>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521" t="s">
        <v>23</v>
      </c>
      <c r="J39" s="521"/>
      <c r="K39" s="527" t="s">
        <v>598</v>
      </c>
      <c r="L39" s="527"/>
      <c r="M39" s="527"/>
      <c r="N39" s="523" t="s">
        <v>23</v>
      </c>
      <c r="O39" s="523"/>
      <c r="Q39" s="427" t="s">
        <v>597</v>
      </c>
      <c r="R39" s="427"/>
      <c r="S39" s="427"/>
      <c r="T39" s="427"/>
      <c r="U39" s="427"/>
      <c r="V39" s="427"/>
      <c r="W39" s="427"/>
      <c r="X39" s="427"/>
      <c r="Y39" s="427"/>
      <c r="Z39" s="427"/>
      <c r="AA39" s="427"/>
      <c r="AB39" s="427"/>
      <c r="AC39" s="427"/>
      <c r="AD39" s="427"/>
      <c r="AE39" s="427"/>
      <c r="AF39" s="521">
        <v>20</v>
      </c>
      <c r="AG39" s="521"/>
      <c r="AH39" s="521"/>
      <c r="AI39" s="528" t="s">
        <v>516</v>
      </c>
      <c r="AJ39" s="528"/>
      <c r="AK39" s="528"/>
      <c r="AL39" s="1" t="s">
        <v>5</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234</v>
      </c>
      <c r="CM42" s="14"/>
    </row>
    <row r="43" spans="1:91" ht="9.75">
      <c r="A43" s="587"/>
      <c r="B43" s="433"/>
      <c r="C43" s="433"/>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3"/>
      <c r="AM43" s="433"/>
      <c r="AN43" s="433"/>
      <c r="AO43" s="433"/>
      <c r="AP43" s="433"/>
      <c r="AQ43" s="433"/>
      <c r="AR43" s="433"/>
      <c r="AS43" s="433"/>
      <c r="AT43" s="433"/>
      <c r="AU43" s="433"/>
      <c r="AV43" s="433"/>
      <c r="AW43" s="433"/>
      <c r="AX43" s="433"/>
      <c r="AY43" s="433"/>
      <c r="AZ43" s="433"/>
      <c r="BA43" s="433"/>
      <c r="BB43" s="433"/>
      <c r="BC43" s="433"/>
      <c r="BD43" s="433"/>
      <c r="BE43" s="433"/>
      <c r="BF43" s="433"/>
      <c r="BG43" s="433"/>
      <c r="BH43" s="433"/>
      <c r="BI43" s="433"/>
      <c r="BJ43" s="433"/>
      <c r="BK43" s="433"/>
      <c r="BL43" s="433"/>
      <c r="BM43" s="433"/>
      <c r="BN43" s="433"/>
      <c r="BO43" s="433"/>
      <c r="BP43" s="433"/>
      <c r="BQ43" s="433"/>
      <c r="BR43" s="433"/>
      <c r="BS43" s="433"/>
      <c r="BT43" s="433"/>
      <c r="BU43" s="433"/>
      <c r="BV43" s="433"/>
      <c r="BW43" s="433"/>
      <c r="BX43" s="433"/>
      <c r="BY43" s="433"/>
      <c r="BZ43" s="433"/>
      <c r="CA43" s="433"/>
      <c r="CB43" s="433"/>
      <c r="CC43" s="433"/>
      <c r="CD43" s="433"/>
      <c r="CE43" s="433"/>
      <c r="CF43" s="433"/>
      <c r="CG43" s="433"/>
      <c r="CH43" s="433"/>
      <c r="CI43" s="433"/>
      <c r="CJ43" s="433"/>
      <c r="CK43" s="433"/>
      <c r="CL43" s="433"/>
      <c r="CM43" s="588"/>
    </row>
    <row r="44" spans="1:91" s="4" customFormat="1" ht="7.5">
      <c r="A44" s="589" t="s">
        <v>253</v>
      </c>
      <c r="B44" s="535"/>
      <c r="C44" s="535"/>
      <c r="D44" s="535"/>
      <c r="E44" s="535"/>
      <c r="F44" s="535"/>
      <c r="G44" s="535"/>
      <c r="H44" s="535"/>
      <c r="I44" s="535"/>
      <c r="J44" s="535"/>
      <c r="K44" s="535"/>
      <c r="L44" s="535"/>
      <c r="M44" s="535"/>
      <c r="N44" s="535"/>
      <c r="O44" s="535"/>
      <c r="P44" s="535"/>
      <c r="Q44" s="535"/>
      <c r="R44" s="535"/>
      <c r="S44" s="535"/>
      <c r="T44" s="535"/>
      <c r="U44" s="535"/>
      <c r="V44" s="535"/>
      <c r="W44" s="535"/>
      <c r="X44" s="535"/>
      <c r="Y44" s="535"/>
      <c r="Z44" s="535"/>
      <c r="AA44" s="535"/>
      <c r="AB44" s="535"/>
      <c r="AC44" s="535"/>
      <c r="AD44" s="535"/>
      <c r="AE44" s="535"/>
      <c r="AF44" s="535"/>
      <c r="AG44" s="535"/>
      <c r="AH44" s="535"/>
      <c r="AI44" s="535"/>
      <c r="AJ44" s="535"/>
      <c r="AK44" s="535"/>
      <c r="AL44" s="535"/>
      <c r="AM44" s="535"/>
      <c r="AN44" s="535"/>
      <c r="AO44" s="535"/>
      <c r="AP44" s="535"/>
      <c r="AQ44" s="535"/>
      <c r="AR44" s="535"/>
      <c r="AS44" s="535"/>
      <c r="AT44" s="535"/>
      <c r="AU44" s="535"/>
      <c r="AV44" s="535"/>
      <c r="AW44" s="535"/>
      <c r="AX44" s="535"/>
      <c r="AY44" s="535"/>
      <c r="AZ44" s="535"/>
      <c r="BA44" s="535"/>
      <c r="BB44" s="535"/>
      <c r="BC44" s="535"/>
      <c r="BD44" s="535"/>
      <c r="BE44" s="535"/>
      <c r="BF44" s="535"/>
      <c r="BG44" s="535"/>
      <c r="BH44" s="535"/>
      <c r="BI44" s="535"/>
      <c r="BJ44" s="535"/>
      <c r="BK44" s="535"/>
      <c r="BL44" s="535"/>
      <c r="BM44" s="535"/>
      <c r="BN44" s="535"/>
      <c r="BO44" s="535"/>
      <c r="BP44" s="535"/>
      <c r="BQ44" s="535"/>
      <c r="BR44" s="535"/>
      <c r="BS44" s="535"/>
      <c r="BT44" s="535"/>
      <c r="BU44" s="535"/>
      <c r="BV44" s="535"/>
      <c r="BW44" s="535"/>
      <c r="BX44" s="535"/>
      <c r="BY44" s="535"/>
      <c r="BZ44" s="535"/>
      <c r="CA44" s="535"/>
      <c r="CB44" s="535"/>
      <c r="CC44" s="535"/>
      <c r="CD44" s="535"/>
      <c r="CE44" s="535"/>
      <c r="CF44" s="535"/>
      <c r="CG44" s="535"/>
      <c r="CH44" s="535"/>
      <c r="CI44" s="535"/>
      <c r="CJ44" s="535"/>
      <c r="CK44" s="535"/>
      <c r="CL44" s="535"/>
      <c r="CM44" s="590"/>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587"/>
      <c r="B46" s="433"/>
      <c r="C46" s="433"/>
      <c r="D46" s="433"/>
      <c r="E46" s="433"/>
      <c r="F46" s="433"/>
      <c r="G46" s="433"/>
      <c r="H46" s="433"/>
      <c r="I46" s="433"/>
      <c r="J46" s="433"/>
      <c r="K46" s="433"/>
      <c r="L46" s="433"/>
      <c r="M46" s="433"/>
      <c r="N46" s="433"/>
      <c r="O46" s="433"/>
      <c r="P46" s="433"/>
      <c r="Q46" s="433"/>
      <c r="R46" s="433"/>
      <c r="S46" s="433"/>
      <c r="T46" s="433"/>
      <c r="U46" s="433"/>
      <c r="V46" s="433"/>
      <c r="W46" s="433"/>
      <c r="X46" s="433"/>
      <c r="Y46" s="433"/>
      <c r="AH46" s="433"/>
      <c r="AI46" s="433"/>
      <c r="AJ46" s="433"/>
      <c r="AK46" s="433"/>
      <c r="AL46" s="433"/>
      <c r="AM46" s="433"/>
      <c r="AN46" s="433"/>
      <c r="AO46" s="433"/>
      <c r="AP46" s="433"/>
      <c r="AQ46" s="433"/>
      <c r="AR46" s="433"/>
      <c r="AS46" s="433"/>
      <c r="AT46" s="433"/>
      <c r="AU46" s="433"/>
      <c r="AV46" s="433"/>
      <c r="AW46" s="433"/>
      <c r="AX46" s="433"/>
      <c r="AY46" s="433"/>
      <c r="AZ46" s="433"/>
      <c r="BA46" s="433"/>
      <c r="BB46" s="433"/>
      <c r="BC46" s="433"/>
      <c r="BD46" s="433"/>
      <c r="BE46" s="433"/>
      <c r="BF46" s="433"/>
      <c r="BG46" s="433"/>
      <c r="BH46" s="433"/>
      <c r="BI46" s="433"/>
      <c r="BJ46" s="433"/>
      <c r="BK46" s="433"/>
      <c r="BL46" s="433"/>
      <c r="BM46" s="433"/>
      <c r="BN46" s="433"/>
      <c r="BO46" s="433"/>
      <c r="BP46" s="433"/>
      <c r="BQ46" s="433"/>
      <c r="BR46" s="433"/>
      <c r="BS46" s="433"/>
      <c r="BT46" s="433"/>
      <c r="BU46" s="433"/>
      <c r="BV46" s="433"/>
      <c r="BW46" s="433"/>
      <c r="BX46" s="433"/>
      <c r="BY46" s="433"/>
      <c r="BZ46" s="433"/>
      <c r="CA46" s="433"/>
      <c r="CB46" s="433"/>
      <c r="CC46" s="433"/>
      <c r="CD46" s="433"/>
      <c r="CE46" s="433"/>
      <c r="CF46" s="433"/>
      <c r="CG46" s="433"/>
      <c r="CH46" s="433"/>
      <c r="CI46" s="433"/>
      <c r="CJ46" s="433"/>
      <c r="CK46" s="433"/>
      <c r="CL46" s="433"/>
      <c r="CM46" s="588"/>
    </row>
    <row r="47" spans="1:91" s="4" customFormat="1" ht="7.5">
      <c r="A47" s="589" t="s">
        <v>21</v>
      </c>
      <c r="B47" s="535"/>
      <c r="C47" s="535"/>
      <c r="D47" s="535"/>
      <c r="E47" s="535"/>
      <c r="F47" s="535"/>
      <c r="G47" s="535"/>
      <c r="H47" s="535"/>
      <c r="I47" s="535"/>
      <c r="J47" s="535"/>
      <c r="K47" s="535"/>
      <c r="L47" s="535"/>
      <c r="M47" s="535"/>
      <c r="N47" s="535"/>
      <c r="O47" s="535"/>
      <c r="P47" s="535"/>
      <c r="Q47" s="535"/>
      <c r="R47" s="535"/>
      <c r="S47" s="535"/>
      <c r="T47" s="535"/>
      <c r="U47" s="535"/>
      <c r="V47" s="535"/>
      <c r="W47" s="535"/>
      <c r="X47" s="535"/>
      <c r="Y47" s="535"/>
      <c r="AH47" s="535" t="s">
        <v>22</v>
      </c>
      <c r="AI47" s="535"/>
      <c r="AJ47" s="535"/>
      <c r="AK47" s="535"/>
      <c r="AL47" s="535"/>
      <c r="AM47" s="535"/>
      <c r="AN47" s="535"/>
      <c r="AO47" s="535"/>
      <c r="AP47" s="535"/>
      <c r="AQ47" s="535"/>
      <c r="AR47" s="535"/>
      <c r="AS47" s="535"/>
      <c r="AT47" s="535"/>
      <c r="AU47" s="535"/>
      <c r="AV47" s="535"/>
      <c r="AW47" s="535"/>
      <c r="AX47" s="535"/>
      <c r="AY47" s="535"/>
      <c r="AZ47" s="535"/>
      <c r="BA47" s="535"/>
      <c r="BB47" s="535"/>
      <c r="BC47" s="535"/>
      <c r="BD47" s="535"/>
      <c r="BE47" s="535"/>
      <c r="BF47" s="535"/>
      <c r="BG47" s="535"/>
      <c r="BH47" s="535"/>
      <c r="BI47" s="535"/>
      <c r="BJ47" s="535"/>
      <c r="BK47" s="535"/>
      <c r="BL47" s="535"/>
      <c r="BM47" s="535"/>
      <c r="BN47" s="535"/>
      <c r="BO47" s="535"/>
      <c r="BP47" s="535"/>
      <c r="BQ47" s="535"/>
      <c r="BR47" s="535"/>
      <c r="BS47" s="535"/>
      <c r="BT47" s="535"/>
      <c r="BU47" s="535"/>
      <c r="BV47" s="535"/>
      <c r="BW47" s="535"/>
      <c r="BX47" s="535"/>
      <c r="BY47" s="535"/>
      <c r="BZ47" s="535"/>
      <c r="CA47" s="535"/>
      <c r="CB47" s="535"/>
      <c r="CC47" s="535"/>
      <c r="CD47" s="535"/>
      <c r="CE47" s="535"/>
      <c r="CF47" s="535"/>
      <c r="CG47" s="535"/>
      <c r="CH47" s="535"/>
      <c r="CI47" s="535"/>
      <c r="CJ47" s="535"/>
      <c r="CK47" s="535"/>
      <c r="CL47" s="535"/>
      <c r="CM47" s="590"/>
    </row>
    <row r="48" spans="1:91" ht="9.75">
      <c r="A48" s="13"/>
      <c r="CM48" s="14"/>
    </row>
    <row r="49" spans="1:91" ht="9.75">
      <c r="A49" s="586" t="s">
        <v>23</v>
      </c>
      <c r="B49" s="521"/>
      <c r="C49" s="427"/>
      <c r="D49" s="427"/>
      <c r="E49" s="427"/>
      <c r="F49" s="523" t="s">
        <v>23</v>
      </c>
      <c r="G49" s="523"/>
      <c r="I49" s="427"/>
      <c r="J49" s="427"/>
      <c r="K49" s="427"/>
      <c r="L49" s="427"/>
      <c r="M49" s="427"/>
      <c r="N49" s="427"/>
      <c r="O49" s="427"/>
      <c r="P49" s="427"/>
      <c r="Q49" s="427"/>
      <c r="R49" s="427"/>
      <c r="S49" s="427"/>
      <c r="T49" s="427"/>
      <c r="U49" s="427"/>
      <c r="V49" s="427"/>
      <c r="W49" s="427"/>
      <c r="X49" s="521">
        <v>20</v>
      </c>
      <c r="Y49" s="521"/>
      <c r="Z49" s="521"/>
      <c r="AA49" s="528"/>
      <c r="AB49" s="528"/>
      <c r="AC49" s="528"/>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246</v>
      </c>
    </row>
    <row r="53" spans="1:161" s="3" customFormat="1" ht="40.5" customHeight="1">
      <c r="A53" s="582" t="s">
        <v>247</v>
      </c>
      <c r="B53" s="583"/>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3"/>
      <c r="AL53" s="583"/>
      <c r="AM53" s="583"/>
      <c r="AN53" s="583"/>
      <c r="AO53" s="583"/>
      <c r="AP53" s="583"/>
      <c r="AQ53" s="583"/>
      <c r="AR53" s="583"/>
      <c r="AS53" s="583"/>
      <c r="AT53" s="583"/>
      <c r="AU53" s="583"/>
      <c r="AV53" s="583"/>
      <c r="AW53" s="583"/>
      <c r="AX53" s="583"/>
      <c r="AY53" s="583"/>
      <c r="AZ53" s="583"/>
      <c r="BA53" s="583"/>
      <c r="BB53" s="583"/>
      <c r="BC53" s="583"/>
      <c r="BD53" s="583"/>
      <c r="BE53" s="583"/>
      <c r="BF53" s="583"/>
      <c r="BG53" s="583"/>
      <c r="BH53" s="583"/>
      <c r="BI53" s="583"/>
      <c r="BJ53" s="583"/>
      <c r="BK53" s="583"/>
      <c r="BL53" s="583"/>
      <c r="BM53" s="583"/>
      <c r="BN53" s="583"/>
      <c r="BO53" s="583"/>
      <c r="BP53" s="583"/>
      <c r="BQ53" s="583"/>
      <c r="BR53" s="583"/>
      <c r="BS53" s="583"/>
      <c r="BT53" s="583"/>
      <c r="BU53" s="583"/>
      <c r="BV53" s="583"/>
      <c r="BW53" s="583"/>
      <c r="BX53" s="583"/>
      <c r="BY53" s="583"/>
      <c r="BZ53" s="583"/>
      <c r="CA53" s="583"/>
      <c r="CB53" s="583"/>
      <c r="CC53" s="583"/>
      <c r="CD53" s="583"/>
      <c r="CE53" s="583"/>
      <c r="CF53" s="583"/>
      <c r="CG53" s="583"/>
      <c r="CH53" s="583"/>
      <c r="CI53" s="583"/>
      <c r="CJ53" s="583"/>
      <c r="CK53" s="583"/>
      <c r="CL53" s="583"/>
      <c r="CM53" s="583"/>
      <c r="CN53" s="583"/>
      <c r="CO53" s="583"/>
      <c r="CP53" s="583"/>
      <c r="CQ53" s="583"/>
      <c r="CR53" s="583"/>
      <c r="CS53" s="583"/>
      <c r="CT53" s="583"/>
      <c r="CU53" s="583"/>
      <c r="CV53" s="583"/>
      <c r="CW53" s="583"/>
      <c r="CX53" s="583"/>
      <c r="CY53" s="583"/>
      <c r="CZ53" s="583"/>
      <c r="DA53" s="583"/>
      <c r="DB53" s="583"/>
      <c r="DC53" s="583"/>
      <c r="DD53" s="583"/>
      <c r="DE53" s="583"/>
      <c r="DF53" s="583"/>
      <c r="DG53" s="583"/>
      <c r="DH53" s="583"/>
      <c r="DI53" s="583"/>
      <c r="DJ53" s="583"/>
      <c r="DK53" s="583"/>
      <c r="DL53" s="583"/>
      <c r="DM53" s="583"/>
      <c r="DN53" s="583"/>
      <c r="DO53" s="583"/>
      <c r="DP53" s="583"/>
      <c r="DQ53" s="583"/>
      <c r="DR53" s="583"/>
      <c r="DS53" s="583"/>
      <c r="DT53" s="583"/>
      <c r="DU53" s="583"/>
      <c r="DV53" s="583"/>
      <c r="DW53" s="583"/>
      <c r="DX53" s="583"/>
      <c r="DY53" s="583"/>
      <c r="DZ53" s="583"/>
      <c r="EA53" s="583"/>
      <c r="EB53" s="583"/>
      <c r="EC53" s="583"/>
      <c r="ED53" s="583"/>
      <c r="EE53" s="583"/>
      <c r="EF53" s="583"/>
      <c r="EG53" s="583"/>
      <c r="EH53" s="583"/>
      <c r="EI53" s="583"/>
      <c r="EJ53" s="583"/>
      <c r="EK53" s="583"/>
      <c r="EL53" s="583"/>
      <c r="EM53" s="583"/>
      <c r="EN53" s="583"/>
      <c r="EO53" s="583"/>
      <c r="EP53" s="583"/>
      <c r="EQ53" s="583"/>
      <c r="ER53" s="583"/>
      <c r="ES53" s="583"/>
      <c r="ET53" s="583"/>
      <c r="EU53" s="583"/>
      <c r="EV53" s="583"/>
      <c r="EW53" s="583"/>
      <c r="EX53" s="583"/>
      <c r="EY53" s="583"/>
      <c r="EZ53" s="583"/>
      <c r="FA53" s="583"/>
      <c r="FB53" s="583"/>
      <c r="FC53" s="583"/>
      <c r="FD53" s="583"/>
      <c r="FE53" s="583"/>
    </row>
    <row r="54" spans="1:161" s="3" customFormat="1" ht="21" customHeight="1">
      <c r="A54" s="408" t="s">
        <v>248</v>
      </c>
      <c r="B54" s="408"/>
      <c r="C54" s="408"/>
      <c r="D54" s="408"/>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408"/>
      <c r="AM54" s="408"/>
      <c r="AN54" s="408"/>
      <c r="AO54" s="408"/>
      <c r="AP54" s="408"/>
      <c r="AQ54" s="408"/>
      <c r="AR54" s="408"/>
      <c r="AS54" s="408"/>
      <c r="AT54" s="408"/>
      <c r="AU54" s="408"/>
      <c r="AV54" s="408"/>
      <c r="AW54" s="408"/>
      <c r="AX54" s="408"/>
      <c r="AY54" s="408"/>
      <c r="AZ54" s="408"/>
      <c r="BA54" s="408"/>
      <c r="BB54" s="408"/>
      <c r="BC54" s="408"/>
      <c r="BD54" s="408"/>
      <c r="BE54" s="408"/>
      <c r="BF54" s="408"/>
      <c r="BG54" s="408"/>
      <c r="BH54" s="408"/>
      <c r="BI54" s="408"/>
      <c r="BJ54" s="408"/>
      <c r="BK54" s="408"/>
      <c r="BL54" s="408"/>
      <c r="BM54" s="408"/>
      <c r="BN54" s="408"/>
      <c r="BO54" s="408"/>
      <c r="BP54" s="408"/>
      <c r="BQ54" s="408"/>
      <c r="BR54" s="408"/>
      <c r="BS54" s="408"/>
      <c r="BT54" s="408"/>
      <c r="BU54" s="408"/>
      <c r="BV54" s="408"/>
      <c r="BW54" s="408"/>
      <c r="BX54" s="408"/>
      <c r="BY54" s="408"/>
      <c r="BZ54" s="408"/>
      <c r="CA54" s="408"/>
      <c r="CB54" s="408"/>
      <c r="CC54" s="408"/>
      <c r="CD54" s="408"/>
      <c r="CE54" s="408"/>
      <c r="CF54" s="408"/>
      <c r="CG54" s="408"/>
      <c r="CH54" s="408"/>
      <c r="CI54" s="408"/>
      <c r="CJ54" s="408"/>
      <c r="CK54" s="408"/>
      <c r="CL54" s="408"/>
      <c r="CM54" s="408"/>
      <c r="CN54" s="408"/>
      <c r="CO54" s="408"/>
      <c r="CP54" s="408"/>
      <c r="CQ54" s="408"/>
      <c r="CR54" s="408"/>
      <c r="CS54" s="408"/>
      <c r="CT54" s="408"/>
      <c r="CU54" s="408"/>
      <c r="CV54" s="408"/>
      <c r="CW54" s="408"/>
      <c r="CX54" s="408"/>
      <c r="CY54" s="408"/>
      <c r="CZ54" s="408"/>
      <c r="DA54" s="408"/>
      <c r="DB54" s="408"/>
      <c r="DC54" s="408"/>
      <c r="DD54" s="408"/>
      <c r="DE54" s="408"/>
      <c r="DF54" s="408"/>
      <c r="DG54" s="408"/>
      <c r="DH54" s="408"/>
      <c r="DI54" s="408"/>
      <c r="DJ54" s="408"/>
      <c r="DK54" s="408"/>
      <c r="DL54" s="408"/>
      <c r="DM54" s="408"/>
      <c r="DN54" s="408"/>
      <c r="DO54" s="408"/>
      <c r="DP54" s="408"/>
      <c r="DQ54" s="408"/>
      <c r="DR54" s="408"/>
      <c r="DS54" s="408"/>
      <c r="DT54" s="408"/>
      <c r="DU54" s="408"/>
      <c r="DV54" s="408"/>
      <c r="DW54" s="408"/>
      <c r="DX54" s="408"/>
      <c r="DY54" s="408"/>
      <c r="DZ54" s="408"/>
      <c r="EA54" s="408"/>
      <c r="EB54" s="408"/>
      <c r="EC54" s="408"/>
      <c r="ED54" s="408"/>
      <c r="EE54" s="408"/>
      <c r="EF54" s="408"/>
      <c r="EG54" s="408"/>
      <c r="EH54" s="408"/>
      <c r="EI54" s="408"/>
      <c r="EJ54" s="408"/>
      <c r="EK54" s="408"/>
      <c r="EL54" s="408"/>
      <c r="EM54" s="408"/>
      <c r="EN54" s="408"/>
      <c r="EO54" s="408"/>
      <c r="EP54" s="408"/>
      <c r="EQ54" s="408"/>
      <c r="ER54" s="408"/>
      <c r="ES54" s="408"/>
      <c r="ET54" s="408"/>
      <c r="EU54" s="408"/>
      <c r="EV54" s="408"/>
      <c r="EW54" s="408"/>
      <c r="EX54" s="408"/>
      <c r="EY54" s="408"/>
      <c r="EZ54" s="408"/>
      <c r="FA54" s="408"/>
      <c r="FB54" s="408"/>
      <c r="FC54" s="408"/>
      <c r="FD54" s="408"/>
      <c r="FE54" s="408"/>
    </row>
    <row r="55" s="3" customFormat="1" ht="11.25" customHeight="1">
      <c r="A55" s="18" t="s">
        <v>249</v>
      </c>
    </row>
    <row r="56" s="3" customFormat="1" ht="11.25" customHeight="1">
      <c r="A56" s="18" t="s">
        <v>250</v>
      </c>
    </row>
    <row r="57" s="3" customFormat="1" ht="11.25" customHeight="1">
      <c r="A57" s="18" t="s">
        <v>251</v>
      </c>
    </row>
    <row r="58" spans="1:161" s="3" customFormat="1" ht="20.25" customHeight="1">
      <c r="A58" s="584" t="s">
        <v>252</v>
      </c>
      <c r="B58" s="585"/>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5"/>
      <c r="AL58" s="585"/>
      <c r="AM58" s="585"/>
      <c r="AN58" s="585"/>
      <c r="AO58" s="585"/>
      <c r="AP58" s="585"/>
      <c r="AQ58" s="585"/>
      <c r="AR58" s="585"/>
      <c r="AS58" s="585"/>
      <c r="AT58" s="585"/>
      <c r="AU58" s="585"/>
      <c r="AV58" s="585"/>
      <c r="AW58" s="585"/>
      <c r="AX58" s="585"/>
      <c r="AY58" s="585"/>
      <c r="AZ58" s="585"/>
      <c r="BA58" s="585"/>
      <c r="BB58" s="585"/>
      <c r="BC58" s="585"/>
      <c r="BD58" s="585"/>
      <c r="BE58" s="585"/>
      <c r="BF58" s="585"/>
      <c r="BG58" s="585"/>
      <c r="BH58" s="585"/>
      <c r="BI58" s="585"/>
      <c r="BJ58" s="585"/>
      <c r="BK58" s="585"/>
      <c r="BL58" s="585"/>
      <c r="BM58" s="585"/>
      <c r="BN58" s="585"/>
      <c r="BO58" s="585"/>
      <c r="BP58" s="585"/>
      <c r="BQ58" s="585"/>
      <c r="BR58" s="585"/>
      <c r="BS58" s="585"/>
      <c r="BT58" s="585"/>
      <c r="BU58" s="585"/>
      <c r="BV58" s="585"/>
      <c r="BW58" s="585"/>
      <c r="BX58" s="585"/>
      <c r="BY58" s="585"/>
      <c r="BZ58" s="585"/>
      <c r="CA58" s="585"/>
      <c r="CB58" s="585"/>
      <c r="CC58" s="585"/>
      <c r="CD58" s="585"/>
      <c r="CE58" s="585"/>
      <c r="CF58" s="585"/>
      <c r="CG58" s="585"/>
      <c r="CH58" s="585"/>
      <c r="CI58" s="585"/>
      <c r="CJ58" s="585"/>
      <c r="CK58" s="585"/>
      <c r="CL58" s="585"/>
      <c r="CM58" s="585"/>
      <c r="CN58" s="585"/>
      <c r="CO58" s="585"/>
      <c r="CP58" s="585"/>
      <c r="CQ58" s="585"/>
      <c r="CR58" s="585"/>
      <c r="CS58" s="585"/>
      <c r="CT58" s="585"/>
      <c r="CU58" s="585"/>
      <c r="CV58" s="585"/>
      <c r="CW58" s="585"/>
      <c r="CX58" s="585"/>
      <c r="CY58" s="585"/>
      <c r="CZ58" s="585"/>
      <c r="DA58" s="585"/>
      <c r="DB58" s="585"/>
      <c r="DC58" s="585"/>
      <c r="DD58" s="585"/>
      <c r="DE58" s="585"/>
      <c r="DF58" s="585"/>
      <c r="DG58" s="585"/>
      <c r="DH58" s="585"/>
      <c r="DI58" s="585"/>
      <c r="DJ58" s="585"/>
      <c r="DK58" s="585"/>
      <c r="DL58" s="585"/>
      <c r="DM58" s="585"/>
      <c r="DN58" s="585"/>
      <c r="DO58" s="585"/>
      <c r="DP58" s="585"/>
      <c r="DQ58" s="585"/>
      <c r="DR58" s="585"/>
      <c r="DS58" s="585"/>
      <c r="DT58" s="585"/>
      <c r="DU58" s="585"/>
      <c r="DV58" s="585"/>
      <c r="DW58" s="585"/>
      <c r="DX58" s="585"/>
      <c r="DY58" s="585"/>
      <c r="DZ58" s="585"/>
      <c r="EA58" s="585"/>
      <c r="EB58" s="585"/>
      <c r="EC58" s="585"/>
      <c r="ED58" s="585"/>
      <c r="EE58" s="585"/>
      <c r="EF58" s="585"/>
      <c r="EG58" s="585"/>
      <c r="EH58" s="585"/>
      <c r="EI58" s="585"/>
      <c r="EJ58" s="585"/>
      <c r="EK58" s="585"/>
      <c r="EL58" s="585"/>
      <c r="EM58" s="585"/>
      <c r="EN58" s="585"/>
      <c r="EO58" s="585"/>
      <c r="EP58" s="585"/>
      <c r="EQ58" s="585"/>
      <c r="ER58" s="585"/>
      <c r="ES58" s="585"/>
      <c r="ET58" s="585"/>
      <c r="EU58" s="585"/>
      <c r="EV58" s="585"/>
      <c r="EW58" s="585"/>
      <c r="EX58" s="585"/>
      <c r="EY58" s="585"/>
      <c r="EZ58" s="585"/>
      <c r="FA58" s="585"/>
      <c r="FB58" s="585"/>
      <c r="FC58" s="585"/>
      <c r="FD58" s="585"/>
      <c r="FE58" s="585"/>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AM33:BH33"/>
    <mergeCell ref="I39:J39"/>
    <mergeCell ref="K39:M39"/>
    <mergeCell ref="N39:O39"/>
    <mergeCell ref="Q39:AE39"/>
    <mergeCell ref="ES29:FE30"/>
    <mergeCell ref="AF39:AH39"/>
    <mergeCell ref="AI39:AK39"/>
    <mergeCell ref="BK33:BV33"/>
    <mergeCell ref="BY33:CR33"/>
    <mergeCell ref="CA36:CR36"/>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3"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3.xml><?xml version="1.0" encoding="utf-8"?>
<worksheet xmlns="http://schemas.openxmlformats.org/spreadsheetml/2006/main" xmlns:r="http://schemas.openxmlformats.org/officeDocument/2006/relationships">
  <sheetPr>
    <tabColor rgb="FF92D050"/>
  </sheetPr>
  <dimension ref="A1:O99"/>
  <sheetViews>
    <sheetView view="pageBreakPreview" zoomScale="90" zoomScaleSheetLayoutView="90" zoomScalePageLayoutView="0" workbookViewId="0" topLeftCell="A13">
      <selection activeCell="E24" sqref="E24"/>
    </sheetView>
  </sheetViews>
  <sheetFormatPr defaultColWidth="9.125" defaultRowHeight="12.75"/>
  <cols>
    <col min="1" max="1" width="5.625" style="28" customWidth="1"/>
    <col min="2" max="2" width="23.625" style="28" customWidth="1"/>
    <col min="3" max="3" width="11.875" style="28" bestFit="1" customWidth="1"/>
    <col min="4" max="4" width="11.00390625" style="28" bestFit="1" customWidth="1"/>
    <col min="5" max="5" width="10.50390625" style="28" bestFit="1" customWidth="1"/>
    <col min="6" max="6" width="13.50390625" style="28" bestFit="1" customWidth="1"/>
    <col min="7" max="7" width="9.375" style="28" bestFit="1" customWidth="1"/>
    <col min="8" max="8" width="9.625" style="28" bestFit="1" customWidth="1"/>
    <col min="9" max="10" width="9.375" style="28" bestFit="1" customWidth="1"/>
    <col min="11" max="11" width="18.50390625" style="28" customWidth="1"/>
    <col min="12" max="13" width="13.50390625" style="28" customWidth="1"/>
    <col min="14" max="14" width="16.625" style="28" customWidth="1"/>
    <col min="15" max="16384" width="9.125" style="28" customWidth="1"/>
  </cols>
  <sheetData>
    <row r="1" ht="13.5">
      <c r="G1" s="28" t="s">
        <v>353</v>
      </c>
    </row>
    <row r="2" ht="13.5">
      <c r="G2" s="28" t="s">
        <v>352</v>
      </c>
    </row>
    <row r="4" spans="1:2" ht="13.5">
      <c r="A4" s="45" t="s">
        <v>351</v>
      </c>
      <c r="B4" s="45"/>
    </row>
    <row r="5" spans="1:2" ht="13.5">
      <c r="A5" s="45"/>
      <c r="B5" s="45" t="s">
        <v>350</v>
      </c>
    </row>
    <row r="7" ht="13.5">
      <c r="A7" s="45" t="s">
        <v>349</v>
      </c>
    </row>
    <row r="8" ht="13.5">
      <c r="A8" s="46" t="s">
        <v>348</v>
      </c>
    </row>
    <row r="9" ht="19.5" customHeight="1"/>
    <row r="10" ht="19.5" customHeight="1">
      <c r="D10" s="45" t="s">
        <v>347</v>
      </c>
    </row>
    <row r="11" ht="19.5" customHeight="1">
      <c r="D11" s="45"/>
    </row>
    <row r="12" spans="1:13" ht="27" customHeight="1">
      <c r="A12" s="608" t="s">
        <v>538</v>
      </c>
      <c r="B12" s="608"/>
      <c r="C12" s="608"/>
      <c r="D12" s="608"/>
      <c r="E12" s="608"/>
      <c r="F12" s="608"/>
      <c r="G12" s="608"/>
      <c r="H12" s="608"/>
      <c r="I12" s="608"/>
      <c r="J12" s="608"/>
      <c r="K12" s="608"/>
      <c r="L12" s="608"/>
      <c r="M12" s="608"/>
    </row>
    <row r="13" spans="1:13" ht="110.25">
      <c r="A13" s="101" t="s">
        <v>346</v>
      </c>
      <c r="B13" s="101" t="s">
        <v>345</v>
      </c>
      <c r="C13" s="101" t="s">
        <v>344</v>
      </c>
      <c r="D13" s="101" t="s">
        <v>343</v>
      </c>
      <c r="E13" s="101" t="s">
        <v>342</v>
      </c>
      <c r="F13" s="101" t="s">
        <v>341</v>
      </c>
      <c r="G13" s="101" t="s">
        <v>340</v>
      </c>
      <c r="H13" s="101" t="s">
        <v>339</v>
      </c>
      <c r="I13" s="101" t="s">
        <v>338</v>
      </c>
      <c r="J13" s="101" t="s">
        <v>337</v>
      </c>
      <c r="K13" s="101" t="s">
        <v>336</v>
      </c>
      <c r="L13" s="342" t="s">
        <v>335</v>
      </c>
      <c r="M13" s="101" t="s">
        <v>531</v>
      </c>
    </row>
    <row r="14" spans="1:13" ht="13.5">
      <c r="A14" s="41">
        <v>1</v>
      </c>
      <c r="B14" s="41">
        <v>2</v>
      </c>
      <c r="C14" s="41">
        <v>3</v>
      </c>
      <c r="D14" s="41">
        <v>4</v>
      </c>
      <c r="E14" s="41">
        <v>5</v>
      </c>
      <c r="F14" s="41">
        <v>6</v>
      </c>
      <c r="G14" s="41">
        <v>7</v>
      </c>
      <c r="H14" s="41">
        <v>8</v>
      </c>
      <c r="I14" s="41">
        <v>9</v>
      </c>
      <c r="J14" s="41">
        <v>10</v>
      </c>
      <c r="K14" s="41">
        <v>11</v>
      </c>
      <c r="L14" s="343">
        <v>12</v>
      </c>
      <c r="M14" s="41"/>
    </row>
    <row r="15" spans="1:13" ht="28.5" customHeight="1">
      <c r="A15" s="41"/>
      <c r="B15" s="143" t="s">
        <v>465</v>
      </c>
      <c r="C15" s="144"/>
      <c r="D15" s="144"/>
      <c r="E15" s="144"/>
      <c r="F15" s="144"/>
      <c r="G15" s="144"/>
      <c r="H15" s="144"/>
      <c r="I15" s="144"/>
      <c r="J15" s="144"/>
      <c r="K15" s="144"/>
      <c r="L15" s="344"/>
      <c r="M15" s="144"/>
    </row>
    <row r="16" spans="1:14" ht="27">
      <c r="A16" s="38" t="s">
        <v>325</v>
      </c>
      <c r="B16" s="43" t="s">
        <v>332</v>
      </c>
      <c r="C16" s="100">
        <v>38.85</v>
      </c>
      <c r="D16" s="34">
        <v>32</v>
      </c>
      <c r="E16" s="34">
        <f>(27838019.35-5827630+0.4)/D16/12/2.3</f>
        <v>24921.184046648552</v>
      </c>
      <c r="F16" s="34">
        <f>277205.75/C16</f>
        <v>7135.28314028314</v>
      </c>
      <c r="G16" s="34"/>
      <c r="H16" s="36">
        <f>E16-F16</f>
        <v>17785.900906365412</v>
      </c>
      <c r="I16" s="34">
        <f>H16/F16*100</f>
        <v>249.26692545601824</v>
      </c>
      <c r="J16" s="34">
        <v>1.3</v>
      </c>
      <c r="K16" s="33">
        <f>(D16*E16)*(1+J16)*12</f>
        <v>22010389.75</v>
      </c>
      <c r="L16" s="345">
        <f>K16/D16/12</f>
        <v>57318.723307291664</v>
      </c>
      <c r="M16" s="44"/>
      <c r="N16" s="28" t="s">
        <v>459</v>
      </c>
    </row>
    <row r="17" spans="1:13" ht="30" customHeight="1">
      <c r="A17" s="38" t="s">
        <v>328</v>
      </c>
      <c r="B17" s="43" t="s">
        <v>330</v>
      </c>
      <c r="C17" s="44"/>
      <c r="D17" s="34"/>
      <c r="E17" s="34"/>
      <c r="F17" s="34"/>
      <c r="G17" s="34"/>
      <c r="H17" s="36"/>
      <c r="I17" s="34"/>
      <c r="J17" s="34"/>
      <c r="K17" s="33"/>
      <c r="L17" s="345"/>
      <c r="M17" s="44"/>
    </row>
    <row r="18" spans="1:15" ht="30" customHeight="1">
      <c r="A18" s="38" t="s">
        <v>331</v>
      </c>
      <c r="B18" s="43" t="s">
        <v>324</v>
      </c>
      <c r="C18" s="36">
        <v>13.4</v>
      </c>
      <c r="D18" s="34">
        <v>13</v>
      </c>
      <c r="E18" s="34">
        <f>37356.6*13*12/D18/12/2.3</f>
        <v>16242</v>
      </c>
      <c r="F18" s="34">
        <f>56576/C18</f>
        <v>4222.0895522388055</v>
      </c>
      <c r="G18" s="34"/>
      <c r="H18" s="36">
        <f>E18-F18</f>
        <v>12019.910447761195</v>
      </c>
      <c r="I18" s="34">
        <f>H18/F18*100</f>
        <v>284.6910350678734</v>
      </c>
      <c r="J18" s="34">
        <v>1.3</v>
      </c>
      <c r="K18" s="33">
        <f>(D18*E18)*(1+J18)*12</f>
        <v>5827629.6</v>
      </c>
      <c r="L18" s="345">
        <f>K18/D18/12</f>
        <v>37356.6</v>
      </c>
      <c r="M18" s="44"/>
      <c r="N18" s="28" t="s">
        <v>458</v>
      </c>
      <c r="O18" s="99"/>
    </row>
    <row r="19" spans="1:13" ht="30" customHeight="1" thickBot="1">
      <c r="A19" s="102"/>
      <c r="B19" s="145" t="s">
        <v>466</v>
      </c>
      <c r="C19" s="146"/>
      <c r="D19" s="146"/>
      <c r="E19" s="146"/>
      <c r="F19" s="146"/>
      <c r="G19" s="146"/>
      <c r="H19" s="146"/>
      <c r="I19" s="146"/>
      <c r="J19" s="146"/>
      <c r="K19" s="365">
        <f>K16+K18</f>
        <v>27838019.35</v>
      </c>
      <c r="L19" s="346"/>
      <c r="M19" s="355"/>
    </row>
    <row r="20" spans="1:13" ht="19.5" customHeight="1">
      <c r="A20" s="101"/>
      <c r="B20" s="148" t="s">
        <v>467</v>
      </c>
      <c r="C20" s="149"/>
      <c r="D20" s="149"/>
      <c r="E20" s="149"/>
      <c r="F20" s="149"/>
      <c r="G20" s="149"/>
      <c r="H20" s="149"/>
      <c r="I20" s="149"/>
      <c r="J20" s="149"/>
      <c r="K20" s="149"/>
      <c r="L20" s="347"/>
      <c r="M20" s="144"/>
    </row>
    <row r="21" spans="1:13" ht="13.5">
      <c r="A21" s="40" t="s">
        <v>325</v>
      </c>
      <c r="B21" s="37" t="s">
        <v>333</v>
      </c>
      <c r="C21" s="36">
        <v>2</v>
      </c>
      <c r="D21" s="36">
        <v>2</v>
      </c>
      <c r="E21" s="36">
        <f>(3058200-448279-896558.6)/D21/12/2.3</f>
        <v>31039.173913043476</v>
      </c>
      <c r="F21" s="36">
        <f>29015.28/D21</f>
        <v>14507.64</v>
      </c>
      <c r="G21" s="36"/>
      <c r="H21" s="36">
        <f>E21-F21</f>
        <v>16531.533913043477</v>
      </c>
      <c r="I21" s="36">
        <f>H21/F21*100</f>
        <v>113.95053856480777</v>
      </c>
      <c r="J21" s="36">
        <v>1.3</v>
      </c>
      <c r="K21" s="33">
        <f>(D21*E21)*(1+J21)*12</f>
        <v>1713362.4</v>
      </c>
      <c r="L21" s="345">
        <f>K21/D21/12</f>
        <v>71390.09999999999</v>
      </c>
      <c r="M21" s="44"/>
    </row>
    <row r="22" spans="1:13" ht="28.5" customHeight="1" hidden="1">
      <c r="A22" s="38" t="s">
        <v>328</v>
      </c>
      <c r="B22" s="43" t="s">
        <v>332</v>
      </c>
      <c r="C22" s="36"/>
      <c r="D22" s="34"/>
      <c r="E22" s="34"/>
      <c r="F22" s="34"/>
      <c r="G22" s="34"/>
      <c r="H22" s="36"/>
      <c r="I22" s="34"/>
      <c r="J22" s="34"/>
      <c r="K22" s="33"/>
      <c r="L22" s="348"/>
      <c r="M22" s="33"/>
    </row>
    <row r="23" spans="1:13" ht="27" hidden="1">
      <c r="A23" s="38" t="s">
        <v>331</v>
      </c>
      <c r="B23" s="43" t="s">
        <v>330</v>
      </c>
      <c r="C23" s="36"/>
      <c r="D23" s="34"/>
      <c r="E23" s="34"/>
      <c r="F23" s="34"/>
      <c r="G23" s="34"/>
      <c r="H23" s="36"/>
      <c r="I23" s="34"/>
      <c r="J23" s="34"/>
      <c r="K23" s="33"/>
      <c r="L23" s="348"/>
      <c r="M23" s="33"/>
    </row>
    <row r="24" spans="1:14" ht="30" customHeight="1">
      <c r="A24" s="38" t="s">
        <v>326</v>
      </c>
      <c r="B24" s="43" t="s">
        <v>324</v>
      </c>
      <c r="C24" s="36">
        <v>2</v>
      </c>
      <c r="D24" s="34">
        <v>2</v>
      </c>
      <c r="E24" s="34">
        <f>37356.6*2*12/D24/12/2.3</f>
        <v>16242</v>
      </c>
      <c r="F24" s="34">
        <f>19079.08/D24</f>
        <v>9539.54</v>
      </c>
      <c r="G24" s="34"/>
      <c r="H24" s="36">
        <f>E24-F24</f>
        <v>6702.459999999999</v>
      </c>
      <c r="I24" s="34">
        <f>H24/F24*100</f>
        <v>70.25978191820569</v>
      </c>
      <c r="J24" s="34">
        <v>1.3</v>
      </c>
      <c r="K24" s="33">
        <f>(D24*E24)*(1+J24)*12</f>
        <v>896558.3999999999</v>
      </c>
      <c r="L24" s="348">
        <f>K24/D24/12</f>
        <v>37356.6</v>
      </c>
      <c r="M24" s="33"/>
      <c r="N24" s="28" t="s">
        <v>457</v>
      </c>
    </row>
    <row r="25" spans="1:14" ht="30" customHeight="1">
      <c r="A25" s="38" t="s">
        <v>329</v>
      </c>
      <c r="B25" s="43" t="s">
        <v>327</v>
      </c>
      <c r="C25" s="36">
        <v>1</v>
      </c>
      <c r="D25" s="34">
        <v>1</v>
      </c>
      <c r="E25" s="34">
        <f>37356.6*1*12/12/2.3/D25</f>
        <v>16242</v>
      </c>
      <c r="F25" s="34">
        <v>4131</v>
      </c>
      <c r="G25" s="34"/>
      <c r="H25" s="36">
        <f>E25-F25</f>
        <v>12111</v>
      </c>
      <c r="I25" s="34">
        <f>H25/F25*100</f>
        <v>293.17356572258535</v>
      </c>
      <c r="J25" s="34">
        <v>1.3</v>
      </c>
      <c r="K25" s="33">
        <f>(D25*E25)*(1+J25)*12</f>
        <v>448279.19999999995</v>
      </c>
      <c r="L25" s="348">
        <f>K25/D25/12</f>
        <v>37356.6</v>
      </c>
      <c r="M25" s="33">
        <v>115000</v>
      </c>
      <c r="N25" s="28" t="s">
        <v>462</v>
      </c>
    </row>
    <row r="26" spans="1:13" ht="30" customHeight="1" thickBot="1">
      <c r="A26" s="102"/>
      <c r="B26" s="145" t="s">
        <v>468</v>
      </c>
      <c r="C26" s="146"/>
      <c r="D26" s="146"/>
      <c r="E26" s="146"/>
      <c r="F26" s="146"/>
      <c r="G26" s="146"/>
      <c r="H26" s="146"/>
      <c r="I26" s="146"/>
      <c r="J26" s="146"/>
      <c r="K26" s="146">
        <f>K21+K24+K25</f>
        <v>3058200</v>
      </c>
      <c r="L26" s="346"/>
      <c r="M26" s="355">
        <f>M25</f>
        <v>115000</v>
      </c>
    </row>
    <row r="27" spans="1:13" ht="13.5">
      <c r="A27" s="103"/>
      <c r="B27" s="150" t="s">
        <v>469</v>
      </c>
      <c r="C27" s="151"/>
      <c r="D27" s="151"/>
      <c r="E27" s="151"/>
      <c r="F27" s="151"/>
      <c r="G27" s="151"/>
      <c r="H27" s="151"/>
      <c r="I27" s="151"/>
      <c r="J27" s="151"/>
      <c r="K27" s="151"/>
      <c r="L27" s="349"/>
      <c r="M27" s="355"/>
    </row>
    <row r="28" spans="1:14" ht="13.5">
      <c r="A28" s="38" t="s">
        <v>328</v>
      </c>
      <c r="B28" s="37" t="s">
        <v>327</v>
      </c>
      <c r="C28" s="34">
        <v>9.9</v>
      </c>
      <c r="D28" s="34">
        <v>9</v>
      </c>
      <c r="E28" s="34">
        <f>(4441400)/D28/12/2.3</f>
        <v>17880.032206119162</v>
      </c>
      <c r="F28" s="34">
        <f>35595/D28</f>
        <v>3955</v>
      </c>
      <c r="G28" s="31"/>
      <c r="H28" s="34">
        <f>E28-F28</f>
        <v>13925.032206119162</v>
      </c>
      <c r="I28" s="34">
        <f>H28/F28*100</f>
        <v>352.08678144422663</v>
      </c>
      <c r="J28" s="34">
        <v>1.3</v>
      </c>
      <c r="K28" s="34">
        <f>(D28*E28)*(1+J28)*12</f>
        <v>4441400</v>
      </c>
      <c r="L28" s="348">
        <f>K28/D28/12</f>
        <v>41124.07407407407</v>
      </c>
      <c r="M28" s="33"/>
      <c r="N28" s="28" t="s">
        <v>463</v>
      </c>
    </row>
    <row r="29" spans="1:13" ht="27.75" thickBot="1">
      <c r="A29" s="102"/>
      <c r="B29" s="145" t="s">
        <v>470</v>
      </c>
      <c r="C29" s="146"/>
      <c r="D29" s="146"/>
      <c r="E29" s="146"/>
      <c r="F29" s="146"/>
      <c r="G29" s="146"/>
      <c r="H29" s="146"/>
      <c r="I29" s="146"/>
      <c r="J29" s="146"/>
      <c r="K29" s="146">
        <f>K28</f>
        <v>4441400</v>
      </c>
      <c r="L29" s="346"/>
      <c r="M29" s="355"/>
    </row>
    <row r="30" spans="1:13" ht="30" customHeight="1">
      <c r="A30" s="101"/>
      <c r="B30" s="104"/>
      <c r="C30" s="101"/>
      <c r="D30" s="101"/>
      <c r="E30" s="101"/>
      <c r="F30" s="101"/>
      <c r="G30" s="101"/>
      <c r="H30" s="101"/>
      <c r="I30" s="101"/>
      <c r="J30" s="101"/>
      <c r="K30" s="101"/>
      <c r="L30" s="342"/>
      <c r="M30" s="41"/>
    </row>
    <row r="31" spans="1:13" ht="30" customHeight="1">
      <c r="A31" s="40"/>
      <c r="B31" s="143" t="s">
        <v>471</v>
      </c>
      <c r="C31" s="153"/>
      <c r="D31" s="153"/>
      <c r="E31" s="153"/>
      <c r="F31" s="153"/>
      <c r="G31" s="153"/>
      <c r="H31" s="153"/>
      <c r="I31" s="153"/>
      <c r="J31" s="153"/>
      <c r="K31" s="154"/>
      <c r="L31" s="350"/>
      <c r="M31" s="154"/>
    </row>
    <row r="32" spans="1:14" ht="30" customHeight="1">
      <c r="A32" s="38" t="s">
        <v>325</v>
      </c>
      <c r="B32" s="37" t="s">
        <v>324</v>
      </c>
      <c r="C32" s="36">
        <v>1.6</v>
      </c>
      <c r="D32" s="34">
        <v>1</v>
      </c>
      <c r="E32" s="34">
        <f>(4157400-2241396)/12/2.3/D32</f>
        <v>69420.4347826087</v>
      </c>
      <c r="F32" s="34">
        <v>7907</v>
      </c>
      <c r="G32" s="34"/>
      <c r="H32" s="36">
        <f>E32-F32</f>
        <v>61513.4347826087</v>
      </c>
      <c r="I32" s="34">
        <f>H32/F32*100</f>
        <v>777.9617400102277</v>
      </c>
      <c r="J32" s="34">
        <v>1.3</v>
      </c>
      <c r="K32" s="33">
        <f>(D32*E32)*(1+J32)*12</f>
        <v>1916004</v>
      </c>
      <c r="L32" s="348">
        <f>K32/D32/12</f>
        <v>159667</v>
      </c>
      <c r="M32" s="33"/>
      <c r="N32" s="28" t="s">
        <v>460</v>
      </c>
    </row>
    <row r="33" spans="1:14" ht="30" customHeight="1">
      <c r="A33" s="38">
        <v>2</v>
      </c>
      <c r="B33" s="37" t="s">
        <v>327</v>
      </c>
      <c r="C33" s="36">
        <v>5</v>
      </c>
      <c r="D33" s="34">
        <v>5</v>
      </c>
      <c r="E33" s="34">
        <f>37356.6*5*12/12/2.3/D33</f>
        <v>16242</v>
      </c>
      <c r="F33" s="34">
        <f>19775/D33</f>
        <v>3955</v>
      </c>
      <c r="G33" s="34"/>
      <c r="H33" s="36">
        <f>E33-F33</f>
        <v>12287</v>
      </c>
      <c r="I33" s="34">
        <f>H33/F33*100</f>
        <v>310.6700379266751</v>
      </c>
      <c r="J33" s="34">
        <v>1.3</v>
      </c>
      <c r="K33" s="33">
        <f>(D33*E33)*(1+J33)*12</f>
        <v>2241396</v>
      </c>
      <c r="L33" s="348">
        <f>K33/D33/12</f>
        <v>37356.6</v>
      </c>
      <c r="M33" s="33"/>
      <c r="N33" s="28" t="s">
        <v>464</v>
      </c>
    </row>
    <row r="34" spans="1:13" ht="27.75" thickBot="1">
      <c r="A34" s="106"/>
      <c r="B34" s="145" t="s">
        <v>472</v>
      </c>
      <c r="C34" s="155"/>
      <c r="D34" s="156"/>
      <c r="E34" s="156"/>
      <c r="F34" s="156"/>
      <c r="G34" s="156"/>
      <c r="H34" s="155"/>
      <c r="I34" s="156"/>
      <c r="J34" s="156"/>
      <c r="K34" s="147">
        <f>K32+K33</f>
        <v>4157400</v>
      </c>
      <c r="L34" s="351"/>
      <c r="M34" s="154"/>
    </row>
    <row r="35" spans="1:13" ht="13.5">
      <c r="A35" s="105"/>
      <c r="B35" s="148" t="s">
        <v>473</v>
      </c>
      <c r="C35" s="158"/>
      <c r="D35" s="159"/>
      <c r="E35" s="159"/>
      <c r="F35" s="159"/>
      <c r="G35" s="159"/>
      <c r="H35" s="158"/>
      <c r="I35" s="159"/>
      <c r="J35" s="159"/>
      <c r="K35" s="160"/>
      <c r="L35" s="352"/>
      <c r="M35" s="154"/>
    </row>
    <row r="36" spans="1:14" ht="27">
      <c r="A36" s="38" t="s">
        <v>325</v>
      </c>
      <c r="B36" s="37" t="s">
        <v>324</v>
      </c>
      <c r="C36" s="36"/>
      <c r="D36" s="34">
        <v>1</v>
      </c>
      <c r="E36" s="34">
        <f>(218800/12/2.3/1)</f>
        <v>7927.536231884058</v>
      </c>
      <c r="F36" s="35">
        <v>184.32</v>
      </c>
      <c r="G36" s="34"/>
      <c r="H36" s="34">
        <f>E36-F36</f>
        <v>7743.216231884058</v>
      </c>
      <c r="I36" s="34">
        <f>H36/F36*100</f>
        <v>4200.96366747182</v>
      </c>
      <c r="J36" s="34">
        <v>1.3</v>
      </c>
      <c r="K36" s="34">
        <f>(D36*E36)*(1+J36)*12</f>
        <v>218800</v>
      </c>
      <c r="L36" s="348">
        <f>K36/D36/12</f>
        <v>18233.333333333332</v>
      </c>
      <c r="M36" s="33"/>
      <c r="N36" s="28" t="s">
        <v>461</v>
      </c>
    </row>
    <row r="37" spans="1:13" ht="27.75" thickBot="1">
      <c r="A37" s="102"/>
      <c r="B37" s="145" t="s">
        <v>474</v>
      </c>
      <c r="C37" s="146"/>
      <c r="D37" s="146"/>
      <c r="E37" s="146"/>
      <c r="F37" s="146"/>
      <c r="G37" s="146"/>
      <c r="H37" s="146"/>
      <c r="I37" s="146"/>
      <c r="J37" s="146"/>
      <c r="K37" s="146">
        <f>K36</f>
        <v>218800</v>
      </c>
      <c r="L37" s="346"/>
      <c r="M37" s="355"/>
    </row>
    <row r="38" spans="1:13" ht="13.5">
      <c r="A38" s="107"/>
      <c r="B38" s="161" t="s">
        <v>323</v>
      </c>
      <c r="C38" s="162">
        <f>C16+C18+C21+C24+C28+C25+C32+C33</f>
        <v>73.75</v>
      </c>
      <c r="D38" s="163">
        <f>SUM(D15:D34)</f>
        <v>65</v>
      </c>
      <c r="E38" s="163"/>
      <c r="F38" s="163"/>
      <c r="G38" s="163"/>
      <c r="H38" s="163"/>
      <c r="I38" s="163"/>
      <c r="J38" s="163"/>
      <c r="K38" s="163"/>
      <c r="L38" s="353"/>
      <c r="M38" s="187"/>
    </row>
    <row r="39" spans="1:13" ht="13.5">
      <c r="A39" s="29"/>
      <c r="B39" s="181" t="s">
        <v>501</v>
      </c>
      <c r="C39" s="187"/>
      <c r="D39" s="187"/>
      <c r="E39" s="187"/>
      <c r="F39" s="187"/>
      <c r="G39" s="187"/>
      <c r="H39" s="187"/>
      <c r="I39" s="187"/>
      <c r="J39" s="187"/>
      <c r="K39" s="220">
        <f>K19+K26+K29+K34+K37</f>
        <v>39713819.35</v>
      </c>
      <c r="L39" s="354"/>
      <c r="M39" s="297">
        <f>M26</f>
        <v>115000</v>
      </c>
    </row>
    <row r="40" spans="1:13" ht="25.5" customHeight="1" hidden="1" thickBot="1">
      <c r="A40" s="102"/>
      <c r="B40" s="272" t="s">
        <v>569</v>
      </c>
      <c r="C40" s="265"/>
      <c r="D40" s="265"/>
      <c r="E40" s="265"/>
      <c r="F40" s="265"/>
      <c r="G40" s="265"/>
      <c r="H40" s="265"/>
      <c r="I40" s="265"/>
      <c r="J40" s="265"/>
      <c r="K40" s="265">
        <f>K39</f>
        <v>39713819.35</v>
      </c>
      <c r="L40" s="266"/>
      <c r="M40" s="337"/>
    </row>
    <row r="41" spans="1:13" ht="13.5" hidden="1">
      <c r="A41" s="264"/>
      <c r="B41" s="268" t="s">
        <v>568</v>
      </c>
      <c r="C41" s="267"/>
      <c r="D41" s="269">
        <v>3</v>
      </c>
      <c r="E41" s="269">
        <f>158137.65/12/2.3/D41</f>
        <v>1909.875</v>
      </c>
      <c r="F41" s="269">
        <f>19775/E41</f>
        <v>10.354080764447936</v>
      </c>
      <c r="G41" s="269"/>
      <c r="H41" s="269">
        <f>E41-F41</f>
        <v>1899.5209192355521</v>
      </c>
      <c r="I41" s="269">
        <f>H41/F41*100</f>
        <v>18345.625869152973</v>
      </c>
      <c r="J41" s="269">
        <v>1.3</v>
      </c>
      <c r="K41" s="269">
        <f>(D41*E41)*(1+J41)*12</f>
        <v>158137.65</v>
      </c>
      <c r="L41" s="270"/>
      <c r="M41" s="341"/>
    </row>
    <row r="42" spans="1:13" ht="27" hidden="1">
      <c r="A42" s="107"/>
      <c r="B42" s="161" t="s">
        <v>567</v>
      </c>
      <c r="C42" s="162"/>
      <c r="D42" s="163"/>
      <c r="E42" s="163"/>
      <c r="F42" s="163"/>
      <c r="G42" s="163"/>
      <c r="H42" s="163"/>
      <c r="I42" s="163"/>
      <c r="J42" s="163"/>
      <c r="K42" s="271">
        <f>K41</f>
        <v>158137.65</v>
      </c>
      <c r="L42" s="163"/>
      <c r="M42" s="340"/>
    </row>
    <row r="43" spans="1:13" ht="13.5" hidden="1">
      <c r="A43" s="29"/>
      <c r="B43" s="181" t="s">
        <v>501</v>
      </c>
      <c r="C43" s="187"/>
      <c r="D43" s="187"/>
      <c r="E43" s="187"/>
      <c r="F43" s="187"/>
      <c r="G43" s="187"/>
      <c r="H43" s="187"/>
      <c r="I43" s="187"/>
      <c r="J43" s="187"/>
      <c r="K43" s="220">
        <f>K19+K26+K29+K34+K37</f>
        <v>39713819.35</v>
      </c>
      <c r="L43" s="187"/>
      <c r="M43" s="340"/>
    </row>
    <row r="44" ht="14.25" thickBot="1"/>
    <row r="45" spans="1:13" ht="14.25" thickBot="1">
      <c r="A45" s="605" t="s">
        <v>553</v>
      </c>
      <c r="B45" s="606"/>
      <c r="C45" s="606"/>
      <c r="D45" s="606"/>
      <c r="E45" s="606"/>
      <c r="F45" s="606"/>
      <c r="G45" s="606"/>
      <c r="H45" s="606"/>
      <c r="I45" s="606"/>
      <c r="J45" s="606"/>
      <c r="K45" s="606"/>
      <c r="L45" s="607"/>
      <c r="M45" s="333"/>
    </row>
    <row r="46" spans="1:13" ht="110.25">
      <c r="A46" s="101" t="s">
        <v>346</v>
      </c>
      <c r="B46" s="101" t="s">
        <v>345</v>
      </c>
      <c r="C46" s="101" t="s">
        <v>344</v>
      </c>
      <c r="D46" s="101" t="s">
        <v>343</v>
      </c>
      <c r="E46" s="101" t="s">
        <v>342</v>
      </c>
      <c r="F46" s="101" t="s">
        <v>341</v>
      </c>
      <c r="G46" s="101" t="s">
        <v>340</v>
      </c>
      <c r="H46" s="101" t="s">
        <v>339</v>
      </c>
      <c r="I46" s="101" t="s">
        <v>338</v>
      </c>
      <c r="J46" s="101" t="s">
        <v>337</v>
      </c>
      <c r="K46" s="101" t="s">
        <v>336</v>
      </c>
      <c r="L46" s="221" t="s">
        <v>335</v>
      </c>
      <c r="M46" s="334"/>
    </row>
    <row r="47" spans="1:13" ht="13.5">
      <c r="A47" s="41">
        <v>1</v>
      </c>
      <c r="B47" s="41">
        <v>2</v>
      </c>
      <c r="C47" s="41">
        <v>3</v>
      </c>
      <c r="D47" s="41">
        <v>4</v>
      </c>
      <c r="E47" s="41">
        <v>5</v>
      </c>
      <c r="F47" s="41">
        <v>6</v>
      </c>
      <c r="G47" s="41">
        <v>7</v>
      </c>
      <c r="H47" s="41">
        <v>8</v>
      </c>
      <c r="I47" s="41">
        <v>9</v>
      </c>
      <c r="J47" s="41">
        <v>10</v>
      </c>
      <c r="K47" s="41">
        <v>11</v>
      </c>
      <c r="L47" s="41">
        <v>12</v>
      </c>
      <c r="M47" s="334"/>
    </row>
    <row r="48" spans="1:13" ht="13.5">
      <c r="A48" s="41"/>
      <c r="B48" s="143" t="s">
        <v>465</v>
      </c>
      <c r="C48" s="144"/>
      <c r="D48" s="144"/>
      <c r="E48" s="144"/>
      <c r="F48" s="144"/>
      <c r="G48" s="144"/>
      <c r="H48" s="144"/>
      <c r="I48" s="144"/>
      <c r="J48" s="144"/>
      <c r="K48" s="144"/>
      <c r="L48" s="144"/>
      <c r="M48" s="335"/>
    </row>
    <row r="49" spans="1:13" ht="27">
      <c r="A49" s="38" t="s">
        <v>325</v>
      </c>
      <c r="B49" s="43" t="s">
        <v>332</v>
      </c>
      <c r="C49" s="100">
        <v>38.85</v>
      </c>
      <c r="D49" s="34">
        <v>32</v>
      </c>
      <c r="E49" s="34">
        <f>(26652708-5827630+0.4)/D49/12/2.3</f>
        <v>23579.119565217392</v>
      </c>
      <c r="F49" s="34">
        <f>F16</f>
        <v>7135.28314028314</v>
      </c>
      <c r="G49" s="34"/>
      <c r="H49" s="36">
        <f>E49-F49</f>
        <v>16443.836424934252</v>
      </c>
      <c r="I49" s="34">
        <f>H49/F49*100</f>
        <v>230.45807856030973</v>
      </c>
      <c r="J49" s="34">
        <v>1.3</v>
      </c>
      <c r="K49" s="33">
        <f>(D49*E49)*(1+J49)*12</f>
        <v>20825078.4</v>
      </c>
      <c r="L49" s="44">
        <f>K49/D49/12</f>
        <v>54231.975</v>
      </c>
      <c r="M49" s="336"/>
    </row>
    <row r="50" spans="1:13" ht="27">
      <c r="A50" s="38" t="s">
        <v>328</v>
      </c>
      <c r="B50" s="43" t="s">
        <v>330</v>
      </c>
      <c r="C50" s="44"/>
      <c r="D50" s="34"/>
      <c r="E50" s="34"/>
      <c r="F50" s="34"/>
      <c r="G50" s="34"/>
      <c r="H50" s="36"/>
      <c r="I50" s="34"/>
      <c r="J50" s="34"/>
      <c r="K50" s="33"/>
      <c r="L50" s="44"/>
      <c r="M50" s="336"/>
    </row>
    <row r="51" spans="1:13" ht="27">
      <c r="A51" s="38" t="s">
        <v>331</v>
      </c>
      <c r="B51" s="43" t="s">
        <v>324</v>
      </c>
      <c r="C51" s="36">
        <v>13.4</v>
      </c>
      <c r="D51" s="34">
        <v>13</v>
      </c>
      <c r="E51" s="34">
        <f>37356.6*13*12/D51/12/2.3</f>
        <v>16242</v>
      </c>
      <c r="F51" s="34">
        <f>F18</f>
        <v>4222.0895522388055</v>
      </c>
      <c r="G51" s="34"/>
      <c r="H51" s="36">
        <f>E51-F51</f>
        <v>12019.910447761195</v>
      </c>
      <c r="I51" s="34">
        <f>H51/F51*100</f>
        <v>284.6910350678734</v>
      </c>
      <c r="J51" s="34">
        <v>1.3</v>
      </c>
      <c r="K51" s="33">
        <f>(D51*E51)*(1+J51)*12</f>
        <v>5827629.6</v>
      </c>
      <c r="L51" s="44">
        <f>K51/D51/12</f>
        <v>37356.6</v>
      </c>
      <c r="M51" s="336"/>
    </row>
    <row r="52" spans="1:13" ht="27.75" thickBot="1">
      <c r="A52" s="102"/>
      <c r="B52" s="145" t="s">
        <v>466</v>
      </c>
      <c r="C52" s="146"/>
      <c r="D52" s="146"/>
      <c r="E52" s="146"/>
      <c r="F52" s="146"/>
      <c r="G52" s="146"/>
      <c r="H52" s="146"/>
      <c r="I52" s="146"/>
      <c r="J52" s="146"/>
      <c r="K52" s="146">
        <f>K49+K51</f>
        <v>26652708</v>
      </c>
      <c r="L52" s="147"/>
      <c r="M52" s="337"/>
    </row>
    <row r="53" spans="1:13" ht="13.5">
      <c r="A53" s="101"/>
      <c r="B53" s="148" t="s">
        <v>467</v>
      </c>
      <c r="C53" s="149"/>
      <c r="D53" s="149"/>
      <c r="E53" s="149"/>
      <c r="F53" s="149"/>
      <c r="G53" s="149"/>
      <c r="H53" s="149"/>
      <c r="I53" s="149"/>
      <c r="J53" s="149"/>
      <c r="K53" s="149"/>
      <c r="L53" s="149"/>
      <c r="M53" s="335"/>
    </row>
    <row r="54" spans="1:13" ht="13.5">
      <c r="A54" s="40" t="s">
        <v>325</v>
      </c>
      <c r="B54" s="37" t="s">
        <v>333</v>
      </c>
      <c r="C54" s="36">
        <v>2</v>
      </c>
      <c r="D54" s="36">
        <v>2</v>
      </c>
      <c r="E54" s="36">
        <f>(2270283-448279-896558.6)/D54/12/2.3</f>
        <v>16765.315217391304</v>
      </c>
      <c r="F54" s="36">
        <f>F21</f>
        <v>14507.64</v>
      </c>
      <c r="G54" s="36"/>
      <c r="H54" s="36">
        <f>E54-F54</f>
        <v>2257.6752173913046</v>
      </c>
      <c r="I54" s="36">
        <f>H54/F54*100</f>
        <v>15.561974362413904</v>
      </c>
      <c r="J54" s="36">
        <v>1.3</v>
      </c>
      <c r="K54" s="33">
        <f>(D54*E54)*(1+J54)*12</f>
        <v>925445.3999999999</v>
      </c>
      <c r="L54" s="44">
        <f>K54/D54/12</f>
        <v>38560.225</v>
      </c>
      <c r="M54" s="336"/>
    </row>
    <row r="55" spans="1:13" ht="27" hidden="1">
      <c r="A55" s="38" t="s">
        <v>328</v>
      </c>
      <c r="B55" s="43" t="s">
        <v>332</v>
      </c>
      <c r="C55" s="36"/>
      <c r="D55" s="34"/>
      <c r="E55" s="34"/>
      <c r="F55" s="34"/>
      <c r="G55" s="34"/>
      <c r="H55" s="36"/>
      <c r="I55" s="34"/>
      <c r="J55" s="34"/>
      <c r="K55" s="33"/>
      <c r="L55" s="33"/>
      <c r="M55" s="338"/>
    </row>
    <row r="56" spans="1:13" ht="27" hidden="1">
      <c r="A56" s="38" t="s">
        <v>331</v>
      </c>
      <c r="B56" s="43" t="s">
        <v>330</v>
      </c>
      <c r="C56" s="36"/>
      <c r="D56" s="34"/>
      <c r="E56" s="34"/>
      <c r="F56" s="34"/>
      <c r="G56" s="34"/>
      <c r="H56" s="36"/>
      <c r="I56" s="34"/>
      <c r="J56" s="34"/>
      <c r="K56" s="33"/>
      <c r="L56" s="33"/>
      <c r="M56" s="338"/>
    </row>
    <row r="57" spans="1:13" ht="27">
      <c r="A57" s="38" t="s">
        <v>326</v>
      </c>
      <c r="B57" s="43" t="s">
        <v>324</v>
      </c>
      <c r="C57" s="36">
        <v>2</v>
      </c>
      <c r="D57" s="34">
        <v>2</v>
      </c>
      <c r="E57" s="34">
        <f>37356.6*2*12/D57/12/2.3</f>
        <v>16242</v>
      </c>
      <c r="F57" s="34">
        <f>F24</f>
        <v>9539.54</v>
      </c>
      <c r="G57" s="34"/>
      <c r="H57" s="36">
        <f>E57-F57</f>
        <v>6702.459999999999</v>
      </c>
      <c r="I57" s="34">
        <f>H57/F57*100</f>
        <v>70.25978191820569</v>
      </c>
      <c r="J57" s="34">
        <v>1.3</v>
      </c>
      <c r="K57" s="33">
        <f>(D57*E57)*(1+J57)*12</f>
        <v>896558.3999999999</v>
      </c>
      <c r="L57" s="33">
        <f>K57/D57/12</f>
        <v>37356.6</v>
      </c>
      <c r="M57" s="338"/>
    </row>
    <row r="58" spans="1:13" ht="13.5">
      <c r="A58" s="38" t="s">
        <v>329</v>
      </c>
      <c r="B58" s="43" t="s">
        <v>327</v>
      </c>
      <c r="C58" s="36">
        <v>1</v>
      </c>
      <c r="D58" s="34">
        <v>1</v>
      </c>
      <c r="E58" s="34">
        <f>37356.6*1*12/12/2.3/D58</f>
        <v>16242</v>
      </c>
      <c r="F58" s="34">
        <f>F25</f>
        <v>4131</v>
      </c>
      <c r="G58" s="34"/>
      <c r="H58" s="36">
        <f>E58-F58</f>
        <v>12111</v>
      </c>
      <c r="I58" s="34">
        <f>H58/F58*100</f>
        <v>293.17356572258535</v>
      </c>
      <c r="J58" s="34">
        <v>1.3</v>
      </c>
      <c r="K58" s="33">
        <f>(D58*E58)*(1+J58)*12</f>
        <v>448279.19999999995</v>
      </c>
      <c r="L58" s="33">
        <f>K58/D58/12</f>
        <v>37356.6</v>
      </c>
      <c r="M58" s="338"/>
    </row>
    <row r="59" spans="1:13" ht="27.75" thickBot="1">
      <c r="A59" s="102"/>
      <c r="B59" s="145" t="s">
        <v>468</v>
      </c>
      <c r="C59" s="146"/>
      <c r="D59" s="146"/>
      <c r="E59" s="146"/>
      <c r="F59" s="146"/>
      <c r="G59" s="146"/>
      <c r="H59" s="146"/>
      <c r="I59" s="146"/>
      <c r="J59" s="146"/>
      <c r="K59" s="146">
        <f>K54+K57+K58</f>
        <v>2270283</v>
      </c>
      <c r="L59" s="147"/>
      <c r="M59" s="337"/>
    </row>
    <row r="60" spans="1:13" ht="13.5">
      <c r="A60" s="103"/>
      <c r="B60" s="150" t="s">
        <v>469</v>
      </c>
      <c r="C60" s="151"/>
      <c r="D60" s="151"/>
      <c r="E60" s="151"/>
      <c r="F60" s="151"/>
      <c r="G60" s="151"/>
      <c r="H60" s="151"/>
      <c r="I60" s="151"/>
      <c r="J60" s="151"/>
      <c r="K60" s="151"/>
      <c r="L60" s="152"/>
      <c r="M60" s="337"/>
    </row>
    <row r="61" spans="1:13" ht="13.5">
      <c r="A61" s="38" t="s">
        <v>328</v>
      </c>
      <c r="B61" s="37" t="s">
        <v>327</v>
      </c>
      <c r="C61" s="34">
        <v>9.9</v>
      </c>
      <c r="D61" s="34">
        <v>9</v>
      </c>
      <c r="E61" s="34">
        <f>5239043/D61/12/2.3</f>
        <v>21091.15539452496</v>
      </c>
      <c r="F61" s="34">
        <f>F28</f>
        <v>3955</v>
      </c>
      <c r="G61" s="31"/>
      <c r="H61" s="34">
        <f>E61-F61</f>
        <v>17136.15539452496</v>
      </c>
      <c r="I61" s="34">
        <f>H61/F61*100</f>
        <v>433.2782653482924</v>
      </c>
      <c r="J61" s="34">
        <v>1.3</v>
      </c>
      <c r="K61" s="34">
        <f>(D61*E61)*(1+J61)*12</f>
        <v>5239043</v>
      </c>
      <c r="L61" s="33">
        <f>K61/D61/12</f>
        <v>48509.65740740741</v>
      </c>
      <c r="M61" s="338"/>
    </row>
    <row r="62" spans="1:13" ht="27.75" thickBot="1">
      <c r="A62" s="102"/>
      <c r="B62" s="145" t="s">
        <v>470</v>
      </c>
      <c r="C62" s="146"/>
      <c r="D62" s="146"/>
      <c r="E62" s="146"/>
      <c r="F62" s="146"/>
      <c r="G62" s="146"/>
      <c r="H62" s="146"/>
      <c r="I62" s="146"/>
      <c r="J62" s="146"/>
      <c r="K62" s="146">
        <f>K61</f>
        <v>5239043</v>
      </c>
      <c r="L62" s="147"/>
      <c r="M62" s="337"/>
    </row>
    <row r="63" spans="1:13" ht="13.5">
      <c r="A63" s="101"/>
      <c r="B63" s="104"/>
      <c r="C63" s="101"/>
      <c r="D63" s="101"/>
      <c r="E63" s="101"/>
      <c r="F63" s="101"/>
      <c r="G63" s="101"/>
      <c r="H63" s="101"/>
      <c r="I63" s="101"/>
      <c r="J63" s="101"/>
      <c r="K63" s="101"/>
      <c r="L63" s="101"/>
      <c r="M63" s="334"/>
    </row>
    <row r="64" spans="1:13" ht="13.5">
      <c r="A64" s="40"/>
      <c r="B64" s="143" t="s">
        <v>471</v>
      </c>
      <c r="C64" s="153"/>
      <c r="D64" s="153"/>
      <c r="E64" s="153"/>
      <c r="F64" s="153"/>
      <c r="G64" s="153"/>
      <c r="H64" s="153"/>
      <c r="I64" s="153"/>
      <c r="J64" s="153"/>
      <c r="K64" s="154"/>
      <c r="L64" s="154"/>
      <c r="M64" s="339"/>
    </row>
    <row r="65" spans="1:13" ht="27">
      <c r="A65" s="38" t="s">
        <v>325</v>
      </c>
      <c r="B65" s="37" t="s">
        <v>324</v>
      </c>
      <c r="C65" s="36">
        <v>1.6</v>
      </c>
      <c r="D65" s="34">
        <v>1</v>
      </c>
      <c r="E65" s="34">
        <f>(3930000-2241396)/12/2.3/D65</f>
        <v>61181.304347826095</v>
      </c>
      <c r="F65" s="34">
        <f>F32</f>
        <v>7907</v>
      </c>
      <c r="G65" s="34"/>
      <c r="H65" s="36">
        <f>E65-F65</f>
        <v>53274.304347826095</v>
      </c>
      <c r="I65" s="34">
        <f>H65/F65*100</f>
        <v>673.761279218744</v>
      </c>
      <c r="J65" s="34">
        <v>1.3</v>
      </c>
      <c r="K65" s="33">
        <f>(D65*E65)*(1+J65)*12</f>
        <v>1688604</v>
      </c>
      <c r="L65" s="33">
        <f>K65/D65/12</f>
        <v>140717</v>
      </c>
      <c r="M65" s="338"/>
    </row>
    <row r="66" spans="1:13" ht="13.5">
      <c r="A66" s="38">
        <v>2</v>
      </c>
      <c r="B66" s="37" t="s">
        <v>327</v>
      </c>
      <c r="C66" s="36">
        <v>5</v>
      </c>
      <c r="D66" s="34">
        <v>5</v>
      </c>
      <c r="E66" s="34">
        <f>37356.6*5*12/12/2.3/D66</f>
        <v>16242</v>
      </c>
      <c r="F66" s="34">
        <f>F33</f>
        <v>3955</v>
      </c>
      <c r="G66" s="34"/>
      <c r="H66" s="36">
        <f>E66-F66</f>
        <v>12287</v>
      </c>
      <c r="I66" s="34">
        <f>H66/F66*100</f>
        <v>310.6700379266751</v>
      </c>
      <c r="J66" s="34">
        <v>1.3</v>
      </c>
      <c r="K66" s="33">
        <f>(D66*E66)*(1+J66)*12</f>
        <v>2241396</v>
      </c>
      <c r="L66" s="33">
        <f>K66/D66/12</f>
        <v>37356.6</v>
      </c>
      <c r="M66" s="338"/>
    </row>
    <row r="67" spans="1:13" ht="27.75" thickBot="1">
      <c r="A67" s="106"/>
      <c r="B67" s="145" t="s">
        <v>472</v>
      </c>
      <c r="C67" s="155"/>
      <c r="D67" s="156"/>
      <c r="E67" s="156"/>
      <c r="F67" s="156"/>
      <c r="G67" s="156"/>
      <c r="H67" s="155"/>
      <c r="I67" s="156"/>
      <c r="J67" s="156"/>
      <c r="K67" s="147">
        <f>K65+K66</f>
        <v>3930000</v>
      </c>
      <c r="L67" s="157"/>
      <c r="M67" s="339"/>
    </row>
    <row r="68" spans="1:13" ht="13.5">
      <c r="A68" s="105"/>
      <c r="B68" s="148" t="s">
        <v>473</v>
      </c>
      <c r="C68" s="158"/>
      <c r="D68" s="159"/>
      <c r="E68" s="159"/>
      <c r="F68" s="159"/>
      <c r="G68" s="159"/>
      <c r="H68" s="158"/>
      <c r="I68" s="159"/>
      <c r="J68" s="159"/>
      <c r="K68" s="160"/>
      <c r="L68" s="160"/>
      <c r="M68" s="339"/>
    </row>
    <row r="69" spans="1:13" ht="27">
      <c r="A69" s="38" t="s">
        <v>325</v>
      </c>
      <c r="B69" s="37" t="s">
        <v>324</v>
      </c>
      <c r="C69" s="36"/>
      <c r="D69" s="34">
        <v>1</v>
      </c>
      <c r="E69" s="34">
        <f>(207673/12/2.3/1)</f>
        <v>7524.384057971015</v>
      </c>
      <c r="F69" s="35">
        <v>184.32</v>
      </c>
      <c r="G69" s="34"/>
      <c r="H69" s="34">
        <f>E69-F69</f>
        <v>7340.064057971015</v>
      </c>
      <c r="I69" s="34">
        <f>H69/F69*100</f>
        <v>3982.239614784622</v>
      </c>
      <c r="J69" s="34">
        <v>1.3</v>
      </c>
      <c r="K69" s="34">
        <f>(D69*E69)*(1+J69)*12</f>
        <v>207673</v>
      </c>
      <c r="L69" s="33">
        <f>K69/D69/12</f>
        <v>17306.083333333332</v>
      </c>
      <c r="M69" s="338"/>
    </row>
    <row r="70" spans="1:13" ht="27.75" thickBot="1">
      <c r="A70" s="102"/>
      <c r="B70" s="145" t="s">
        <v>474</v>
      </c>
      <c r="C70" s="146"/>
      <c r="D70" s="146"/>
      <c r="E70" s="146"/>
      <c r="F70" s="146"/>
      <c r="G70" s="146"/>
      <c r="H70" s="146"/>
      <c r="I70" s="146"/>
      <c r="J70" s="146"/>
      <c r="K70" s="146">
        <f>K69</f>
        <v>207673</v>
      </c>
      <c r="L70" s="147"/>
      <c r="M70" s="337"/>
    </row>
    <row r="71" spans="1:13" ht="13.5">
      <c r="A71" s="107"/>
      <c r="B71" s="161" t="s">
        <v>323</v>
      </c>
      <c r="C71" s="162">
        <f>C49+C51+C54+C57+C61+C58+C65+C66</f>
        <v>73.75</v>
      </c>
      <c r="D71" s="163">
        <f>SUM(D48:D67)</f>
        <v>65</v>
      </c>
      <c r="E71" s="163"/>
      <c r="F71" s="163"/>
      <c r="G71" s="163"/>
      <c r="H71" s="163"/>
      <c r="I71" s="163"/>
      <c r="J71" s="163"/>
      <c r="K71" s="163"/>
      <c r="L71" s="163"/>
      <c r="M71" s="340"/>
    </row>
    <row r="72" spans="1:13" ht="13.5">
      <c r="A72" s="29"/>
      <c r="B72" s="181" t="s">
        <v>501</v>
      </c>
      <c r="C72" s="187"/>
      <c r="D72" s="187"/>
      <c r="E72" s="187"/>
      <c r="F72" s="187"/>
      <c r="G72" s="187"/>
      <c r="H72" s="187"/>
      <c r="I72" s="187"/>
      <c r="J72" s="187"/>
      <c r="K72" s="220">
        <f>K52+K59+K62+K67+K70</f>
        <v>38299707</v>
      </c>
      <c r="L72" s="187"/>
      <c r="M72" s="340"/>
    </row>
    <row r="73" ht="14.25" thickBot="1"/>
    <row r="74" spans="1:13" ht="14.25" thickBot="1">
      <c r="A74" s="605" t="s">
        <v>584</v>
      </c>
      <c r="B74" s="606"/>
      <c r="C74" s="606"/>
      <c r="D74" s="606"/>
      <c r="E74" s="606"/>
      <c r="F74" s="606"/>
      <c r="G74" s="606"/>
      <c r="H74" s="606"/>
      <c r="I74" s="606"/>
      <c r="J74" s="606"/>
      <c r="K74" s="606"/>
      <c r="L74" s="607"/>
      <c r="M74" s="333"/>
    </row>
    <row r="75" spans="1:13" ht="110.25">
      <c r="A75" s="101" t="s">
        <v>346</v>
      </c>
      <c r="B75" s="101" t="s">
        <v>345</v>
      </c>
      <c r="C75" s="101" t="s">
        <v>344</v>
      </c>
      <c r="D75" s="101" t="s">
        <v>343</v>
      </c>
      <c r="E75" s="101" t="s">
        <v>342</v>
      </c>
      <c r="F75" s="101" t="s">
        <v>341</v>
      </c>
      <c r="G75" s="101" t="s">
        <v>340</v>
      </c>
      <c r="H75" s="101" t="s">
        <v>339</v>
      </c>
      <c r="I75" s="101" t="s">
        <v>338</v>
      </c>
      <c r="J75" s="101" t="s">
        <v>337</v>
      </c>
      <c r="K75" s="101" t="s">
        <v>336</v>
      </c>
      <c r="L75" s="221" t="s">
        <v>335</v>
      </c>
      <c r="M75" s="334"/>
    </row>
    <row r="76" spans="1:13" ht="13.5">
      <c r="A76" s="41">
        <v>1</v>
      </c>
      <c r="B76" s="41">
        <v>2</v>
      </c>
      <c r="C76" s="41">
        <v>3</v>
      </c>
      <c r="D76" s="41">
        <v>4</v>
      </c>
      <c r="E76" s="41">
        <v>5</v>
      </c>
      <c r="F76" s="41">
        <v>6</v>
      </c>
      <c r="G76" s="41">
        <v>7</v>
      </c>
      <c r="H76" s="41">
        <v>8</v>
      </c>
      <c r="I76" s="41">
        <v>9</v>
      </c>
      <c r="J76" s="41">
        <v>10</v>
      </c>
      <c r="K76" s="41">
        <v>11</v>
      </c>
      <c r="L76" s="41">
        <v>12</v>
      </c>
      <c r="M76" s="334"/>
    </row>
    <row r="77" spans="1:13" ht="13.5">
      <c r="A77" s="41"/>
      <c r="B77" s="143" t="s">
        <v>465</v>
      </c>
      <c r="C77" s="144"/>
      <c r="D77" s="144"/>
      <c r="E77" s="144"/>
      <c r="F77" s="144"/>
      <c r="G77" s="144"/>
      <c r="H77" s="144"/>
      <c r="I77" s="144"/>
      <c r="J77" s="144"/>
      <c r="K77" s="144"/>
      <c r="L77" s="144"/>
      <c r="M77" s="335"/>
    </row>
    <row r="78" spans="1:13" ht="27">
      <c r="A78" s="38" t="s">
        <v>325</v>
      </c>
      <c r="B78" s="43" t="s">
        <v>332</v>
      </c>
      <c r="C78" s="100">
        <v>38.85</v>
      </c>
      <c r="D78" s="34">
        <v>32</v>
      </c>
      <c r="E78" s="34">
        <f>(27293192-5827630+0.4)/D78/12/2.3</f>
        <v>24304.305253623188</v>
      </c>
      <c r="F78" s="34">
        <f>F49</f>
        <v>7135.28314028314</v>
      </c>
      <c r="G78" s="34"/>
      <c r="H78" s="36">
        <f>E78-F78</f>
        <v>17169.02211334005</v>
      </c>
      <c r="I78" s="34">
        <f>H78/F78*100</f>
        <v>240.62145503953687</v>
      </c>
      <c r="J78" s="34">
        <v>1.3</v>
      </c>
      <c r="K78" s="33">
        <f>(D78*E78)*(1+J78)*12</f>
        <v>21465562.4</v>
      </c>
      <c r="L78" s="44">
        <f>K78/D78/12</f>
        <v>55899.90208333333</v>
      </c>
      <c r="M78" s="336"/>
    </row>
    <row r="79" spans="1:13" ht="27">
      <c r="A79" s="38" t="s">
        <v>328</v>
      </c>
      <c r="B79" s="43" t="s">
        <v>330</v>
      </c>
      <c r="C79" s="44"/>
      <c r="D79" s="34"/>
      <c r="E79" s="34"/>
      <c r="F79" s="34"/>
      <c r="G79" s="34"/>
      <c r="H79" s="36"/>
      <c r="I79" s="34"/>
      <c r="J79" s="34"/>
      <c r="K79" s="33"/>
      <c r="L79" s="44"/>
      <c r="M79" s="336"/>
    </row>
    <row r="80" spans="1:13" ht="27">
      <c r="A80" s="38" t="s">
        <v>331</v>
      </c>
      <c r="B80" s="43" t="s">
        <v>324</v>
      </c>
      <c r="C80" s="36">
        <v>13.4</v>
      </c>
      <c r="D80" s="34">
        <v>13</v>
      </c>
      <c r="E80" s="34">
        <f>37356.6*13*12/D80/12/2.3</f>
        <v>16242</v>
      </c>
      <c r="F80" s="34">
        <f>F51</f>
        <v>4222.0895522388055</v>
      </c>
      <c r="G80" s="34"/>
      <c r="H80" s="36">
        <f>E80-F80</f>
        <v>12019.910447761195</v>
      </c>
      <c r="I80" s="34">
        <f>H80/F80*100</f>
        <v>284.6910350678734</v>
      </c>
      <c r="J80" s="34">
        <v>1.3</v>
      </c>
      <c r="K80" s="33">
        <f>(D80*E80)*(1+J80)*12</f>
        <v>5827629.6</v>
      </c>
      <c r="L80" s="44">
        <f>K80/D80/12</f>
        <v>37356.6</v>
      </c>
      <c r="M80" s="336"/>
    </row>
    <row r="81" spans="1:13" ht="27.75" thickBot="1">
      <c r="A81" s="102"/>
      <c r="B81" s="145" t="s">
        <v>466</v>
      </c>
      <c r="C81" s="146"/>
      <c r="D81" s="146"/>
      <c r="E81" s="146"/>
      <c r="F81" s="146"/>
      <c r="G81" s="146"/>
      <c r="H81" s="146"/>
      <c r="I81" s="146"/>
      <c r="J81" s="146"/>
      <c r="K81" s="146">
        <f>K78+K80</f>
        <v>27293192</v>
      </c>
      <c r="L81" s="147"/>
      <c r="M81" s="337"/>
    </row>
    <row r="82" spans="1:13" ht="13.5">
      <c r="A82" s="101"/>
      <c r="B82" s="148" t="s">
        <v>467</v>
      </c>
      <c r="C82" s="149"/>
      <c r="D82" s="149"/>
      <c r="E82" s="149"/>
      <c r="F82" s="149"/>
      <c r="G82" s="149"/>
      <c r="H82" s="149"/>
      <c r="I82" s="149"/>
      <c r="J82" s="149"/>
      <c r="K82" s="149"/>
      <c r="L82" s="149"/>
      <c r="M82" s="335"/>
    </row>
    <row r="83" spans="1:13" ht="13.5">
      <c r="A83" s="40" t="s">
        <v>325</v>
      </c>
      <c r="B83" s="37" t="s">
        <v>333</v>
      </c>
      <c r="C83" s="36">
        <v>2</v>
      </c>
      <c r="D83" s="36">
        <v>2</v>
      </c>
      <c r="E83" s="36">
        <f>(2240705-448279-896558.6)/D83/12/2.3</f>
        <v>16229.481884057972</v>
      </c>
      <c r="F83" s="36">
        <f>F54</f>
        <v>14507.64</v>
      </c>
      <c r="G83" s="36"/>
      <c r="H83" s="36">
        <f>E83-F83</f>
        <v>1721.8418840579725</v>
      </c>
      <c r="I83" s="36">
        <f>H83/F83*100</f>
        <v>11.868518132914605</v>
      </c>
      <c r="J83" s="36">
        <v>1.3</v>
      </c>
      <c r="K83" s="33">
        <f>(D83*E83)*(1+J83)*12</f>
        <v>895867.4</v>
      </c>
      <c r="L83" s="44">
        <f>K83/D83/12</f>
        <v>37327.808333333334</v>
      </c>
      <c r="M83" s="336"/>
    </row>
    <row r="84" spans="1:13" ht="27">
      <c r="A84" s="38" t="s">
        <v>326</v>
      </c>
      <c r="B84" s="43" t="s">
        <v>324</v>
      </c>
      <c r="C84" s="36">
        <v>2</v>
      </c>
      <c r="D84" s="34">
        <v>2</v>
      </c>
      <c r="E84" s="34">
        <f>37356.6*2*12/D84/12/2.3</f>
        <v>16242</v>
      </c>
      <c r="F84" s="34">
        <f>F24</f>
        <v>9539.54</v>
      </c>
      <c r="G84" s="34"/>
      <c r="H84" s="36">
        <f>E84-F84</f>
        <v>6702.459999999999</v>
      </c>
      <c r="I84" s="34">
        <f>H84/F84*100</f>
        <v>70.25978191820569</v>
      </c>
      <c r="J84" s="34">
        <v>1.3</v>
      </c>
      <c r="K84" s="33">
        <f>(D84*E84)*(1+J84)*12</f>
        <v>896558.3999999999</v>
      </c>
      <c r="L84" s="33">
        <f>K84/D84/12</f>
        <v>37356.6</v>
      </c>
      <c r="M84" s="338"/>
    </row>
    <row r="85" spans="1:13" ht="13.5">
      <c r="A85" s="38" t="s">
        <v>329</v>
      </c>
      <c r="B85" s="43" t="s">
        <v>327</v>
      </c>
      <c r="C85" s="36">
        <v>1</v>
      </c>
      <c r="D85" s="34">
        <v>1</v>
      </c>
      <c r="E85" s="34">
        <f>37356.6*1*12/12/2.3/D85</f>
        <v>16242</v>
      </c>
      <c r="F85" s="34">
        <f>F58</f>
        <v>4131</v>
      </c>
      <c r="G85" s="34"/>
      <c r="H85" s="36">
        <f>E85-F85</f>
        <v>12111</v>
      </c>
      <c r="I85" s="34">
        <f>H85/F85*100</f>
        <v>293.17356572258535</v>
      </c>
      <c r="J85" s="34">
        <v>1.3</v>
      </c>
      <c r="K85" s="33">
        <f>(D85*E85)*(1+J85)*12</f>
        <v>448279.19999999995</v>
      </c>
      <c r="L85" s="33">
        <f>K85/D85/12</f>
        <v>37356.6</v>
      </c>
      <c r="M85" s="338"/>
    </row>
    <row r="86" spans="1:13" ht="27.75" thickBot="1">
      <c r="A86" s="102"/>
      <c r="B86" s="145" t="s">
        <v>468</v>
      </c>
      <c r="C86" s="146"/>
      <c r="D86" s="146"/>
      <c r="E86" s="146"/>
      <c r="F86" s="146"/>
      <c r="G86" s="146"/>
      <c r="H86" s="146"/>
      <c r="I86" s="146"/>
      <c r="J86" s="146"/>
      <c r="K86" s="146">
        <f>K83+K84+K85</f>
        <v>2240705</v>
      </c>
      <c r="L86" s="147"/>
      <c r="M86" s="337"/>
    </row>
    <row r="87" spans="1:13" ht="13.5">
      <c r="A87" s="103"/>
      <c r="B87" s="150" t="s">
        <v>469</v>
      </c>
      <c r="C87" s="151"/>
      <c r="D87" s="151"/>
      <c r="E87" s="151"/>
      <c r="F87" s="151"/>
      <c r="G87" s="151"/>
      <c r="H87" s="151"/>
      <c r="I87" s="151"/>
      <c r="J87" s="151"/>
      <c r="K87" s="151"/>
      <c r="L87" s="152"/>
      <c r="M87" s="337"/>
    </row>
    <row r="88" spans="1:13" ht="13.5">
      <c r="A88" s="38" t="s">
        <v>328</v>
      </c>
      <c r="B88" s="37" t="s">
        <v>327</v>
      </c>
      <c r="C88" s="34">
        <v>9.9</v>
      </c>
      <c r="D88" s="34">
        <v>9</v>
      </c>
      <c r="E88" s="34">
        <f>5229625/D88/12/2.3</f>
        <v>21053.240740740745</v>
      </c>
      <c r="F88" s="34">
        <f>F61</f>
        <v>3955</v>
      </c>
      <c r="G88" s="31"/>
      <c r="H88" s="34">
        <f>E88-F88</f>
        <v>17098.240740740745</v>
      </c>
      <c r="I88" s="34">
        <f>H88/F88*100</f>
        <v>432.31961417802137</v>
      </c>
      <c r="J88" s="34">
        <v>1.3</v>
      </c>
      <c r="K88" s="34">
        <f>(D88*E88)*(1+J88)*12</f>
        <v>5229625</v>
      </c>
      <c r="L88" s="33">
        <f>K88/D88/12</f>
        <v>48422.45370370371</v>
      </c>
      <c r="M88" s="338"/>
    </row>
    <row r="89" spans="1:13" ht="27.75" thickBot="1">
      <c r="A89" s="102"/>
      <c r="B89" s="145" t="s">
        <v>470</v>
      </c>
      <c r="C89" s="146"/>
      <c r="D89" s="146"/>
      <c r="E89" s="146"/>
      <c r="F89" s="146"/>
      <c r="G89" s="146"/>
      <c r="H89" s="146"/>
      <c r="I89" s="146"/>
      <c r="J89" s="146"/>
      <c r="K89" s="146">
        <f>K88</f>
        <v>5229625</v>
      </c>
      <c r="L89" s="147"/>
      <c r="M89" s="337"/>
    </row>
    <row r="90" spans="1:13" ht="13.5">
      <c r="A90" s="101"/>
      <c r="B90" s="104"/>
      <c r="C90" s="101"/>
      <c r="D90" s="101"/>
      <c r="E90" s="101"/>
      <c r="F90" s="101"/>
      <c r="G90" s="101"/>
      <c r="H90" s="101"/>
      <c r="I90" s="101"/>
      <c r="J90" s="101"/>
      <c r="K90" s="101"/>
      <c r="L90" s="101"/>
      <c r="M90" s="334"/>
    </row>
    <row r="91" spans="1:13" ht="13.5">
      <c r="A91" s="40"/>
      <c r="B91" s="143" t="s">
        <v>471</v>
      </c>
      <c r="C91" s="153"/>
      <c r="D91" s="153"/>
      <c r="E91" s="153"/>
      <c r="F91" s="153"/>
      <c r="G91" s="153"/>
      <c r="H91" s="153"/>
      <c r="I91" s="153"/>
      <c r="J91" s="153"/>
      <c r="K91" s="154"/>
      <c r="L91" s="154"/>
      <c r="M91" s="339"/>
    </row>
    <row r="92" spans="1:13" ht="27">
      <c r="A92" s="38" t="s">
        <v>325</v>
      </c>
      <c r="B92" s="37" t="s">
        <v>324</v>
      </c>
      <c r="C92" s="36">
        <v>1.6</v>
      </c>
      <c r="D92" s="34">
        <v>1</v>
      </c>
      <c r="E92" s="34">
        <f>(4004700-2241400)/12/2.3/D92</f>
        <v>63887.68115942029</v>
      </c>
      <c r="F92" s="34">
        <f>F65</f>
        <v>7907</v>
      </c>
      <c r="G92" s="34"/>
      <c r="H92" s="36">
        <f>E92-F92</f>
        <v>55980.68115942029</v>
      </c>
      <c r="I92" s="34">
        <f>H92/F92*100</f>
        <v>707.9888852841823</v>
      </c>
      <c r="J92" s="34">
        <v>1.3</v>
      </c>
      <c r="K92" s="33">
        <f>(D92*E92)*(1+J92)*12</f>
        <v>1763300</v>
      </c>
      <c r="L92" s="33">
        <f>K92/D92/12</f>
        <v>146941.66666666666</v>
      </c>
      <c r="M92" s="338"/>
    </row>
    <row r="93" spans="1:13" ht="13.5">
      <c r="A93" s="38">
        <v>2</v>
      </c>
      <c r="B93" s="37" t="s">
        <v>327</v>
      </c>
      <c r="C93" s="36">
        <v>5</v>
      </c>
      <c r="D93" s="34">
        <v>5</v>
      </c>
      <c r="E93" s="34">
        <f>37356.67*5*12/12/2.3/D93</f>
        <v>16242.030434782608</v>
      </c>
      <c r="F93" s="34">
        <f>F66</f>
        <v>3955</v>
      </c>
      <c r="G93" s="34"/>
      <c r="H93" s="36">
        <f>E93-F93</f>
        <v>12287.030434782608</v>
      </c>
      <c r="I93" s="34">
        <f>H93/F93*100</f>
        <v>310.67080745341616</v>
      </c>
      <c r="J93" s="34">
        <v>1.3</v>
      </c>
      <c r="K93" s="33">
        <f>(D93*E93)*(1+J93)*12</f>
        <v>2241400.1999999997</v>
      </c>
      <c r="L93" s="33">
        <f>K93/D93/12</f>
        <v>37356.66999999999</v>
      </c>
      <c r="M93" s="338"/>
    </row>
    <row r="94" spans="1:13" ht="27.75" thickBot="1">
      <c r="A94" s="106"/>
      <c r="B94" s="145" t="s">
        <v>472</v>
      </c>
      <c r="C94" s="155"/>
      <c r="D94" s="156"/>
      <c r="E94" s="156"/>
      <c r="F94" s="156"/>
      <c r="G94" s="156"/>
      <c r="H94" s="155"/>
      <c r="I94" s="156"/>
      <c r="J94" s="156"/>
      <c r="K94" s="147">
        <f>K92+K93</f>
        <v>4004700.1999999997</v>
      </c>
      <c r="L94" s="157"/>
      <c r="M94" s="339"/>
    </row>
    <row r="95" spans="1:13" ht="13.5">
      <c r="A95" s="105"/>
      <c r="B95" s="148" t="s">
        <v>473</v>
      </c>
      <c r="C95" s="158"/>
      <c r="D95" s="159"/>
      <c r="E95" s="159"/>
      <c r="F95" s="159"/>
      <c r="G95" s="159"/>
      <c r="H95" s="158"/>
      <c r="I95" s="159"/>
      <c r="J95" s="159"/>
      <c r="K95" s="160"/>
      <c r="L95" s="160"/>
      <c r="M95" s="339"/>
    </row>
    <row r="96" spans="1:13" ht="27">
      <c r="A96" s="38" t="s">
        <v>325</v>
      </c>
      <c r="B96" s="37" t="s">
        <v>324</v>
      </c>
      <c r="C96" s="36"/>
      <c r="D96" s="34">
        <v>1</v>
      </c>
      <c r="E96" s="34">
        <f>(211134/12/2.3/1)</f>
        <v>7649.782608695653</v>
      </c>
      <c r="F96" s="35">
        <v>184.32</v>
      </c>
      <c r="G96" s="34"/>
      <c r="H96" s="34">
        <f>E96-F96</f>
        <v>7465.462608695653</v>
      </c>
      <c r="I96" s="34">
        <f>H96/F96*100</f>
        <v>4050.2726826690823</v>
      </c>
      <c r="J96" s="34">
        <v>1.3</v>
      </c>
      <c r="K96" s="34">
        <f>(D96*E96)*(1+J96)*12</f>
        <v>211134</v>
      </c>
      <c r="L96" s="33">
        <f>K96/D96/12</f>
        <v>17594.5</v>
      </c>
      <c r="M96" s="338"/>
    </row>
    <row r="97" spans="1:13" ht="27.75" thickBot="1">
      <c r="A97" s="102"/>
      <c r="B97" s="145" t="s">
        <v>474</v>
      </c>
      <c r="C97" s="146"/>
      <c r="D97" s="146"/>
      <c r="E97" s="146"/>
      <c r="F97" s="146"/>
      <c r="G97" s="146"/>
      <c r="H97" s="146"/>
      <c r="I97" s="146"/>
      <c r="J97" s="146"/>
      <c r="K97" s="146">
        <f>K96</f>
        <v>211134</v>
      </c>
      <c r="L97" s="147"/>
      <c r="M97" s="337"/>
    </row>
    <row r="98" spans="1:13" ht="13.5">
      <c r="A98" s="107"/>
      <c r="B98" s="161" t="s">
        <v>323</v>
      </c>
      <c r="C98" s="162">
        <f>C78+C80+C83+C84+C88+C85+C92+C93</f>
        <v>73.75</v>
      </c>
      <c r="D98" s="163">
        <f>SUM(D77:D94)</f>
        <v>65</v>
      </c>
      <c r="E98" s="163"/>
      <c r="F98" s="163"/>
      <c r="G98" s="163"/>
      <c r="H98" s="163"/>
      <c r="I98" s="163"/>
      <c r="J98" s="163"/>
      <c r="K98" s="163"/>
      <c r="L98" s="163"/>
      <c r="M98" s="340"/>
    </row>
    <row r="99" spans="1:13" ht="13.5">
      <c r="A99" s="29"/>
      <c r="B99" s="181" t="s">
        <v>501</v>
      </c>
      <c r="C99" s="187"/>
      <c r="D99" s="187"/>
      <c r="E99" s="187"/>
      <c r="F99" s="187"/>
      <c r="G99" s="187"/>
      <c r="H99" s="187"/>
      <c r="I99" s="187"/>
      <c r="J99" s="187"/>
      <c r="K99" s="220">
        <f>K81+K86+K89+K94+K97</f>
        <v>38979356.2</v>
      </c>
      <c r="L99" s="187"/>
      <c r="M99" s="340"/>
    </row>
  </sheetData>
  <sheetProtection/>
  <mergeCells count="3">
    <mergeCell ref="A45:L45"/>
    <mergeCell ref="A74:L74"/>
    <mergeCell ref="A12:M12"/>
  </mergeCells>
  <printOptions/>
  <pageMargins left="0.7874015748031497" right="0.3937007874015748" top="0.3937007874015748" bottom="0.3937007874015748" header="0.31496062992125984" footer="0.31496062992125984"/>
  <pageSetup horizontalDpi="600" verticalDpi="600" orientation="landscape" paperSize="9" scale="60" r:id="rId1"/>
  <rowBreaks count="1" manualBreakCount="1">
    <brk id="44" max="12" man="1"/>
  </rowBreaks>
</worksheet>
</file>

<file path=xl/worksheets/sheet4.xml><?xml version="1.0" encoding="utf-8"?>
<worksheet xmlns="http://schemas.openxmlformats.org/spreadsheetml/2006/main" xmlns:r="http://schemas.openxmlformats.org/officeDocument/2006/relationships">
  <sheetPr>
    <tabColor rgb="FF92D050"/>
  </sheetPr>
  <dimension ref="A2:K18"/>
  <sheetViews>
    <sheetView view="pageBreakPreview" zoomScale="80" zoomScaleSheetLayoutView="80" zoomScalePageLayoutView="0" workbookViewId="0" topLeftCell="A1">
      <selection activeCell="L17" sqref="L17"/>
    </sheetView>
  </sheetViews>
  <sheetFormatPr defaultColWidth="18.375" defaultRowHeight="12.75"/>
  <cols>
    <col min="1" max="1" width="4.50390625" style="47" customWidth="1"/>
    <col min="2" max="2" width="22.875" style="47" customWidth="1"/>
    <col min="3" max="7" width="12.875" style="47" customWidth="1"/>
    <col min="8" max="16384" width="18.375" style="47" customWidth="1"/>
  </cols>
  <sheetData>
    <row r="2" spans="1:7" ht="14.25">
      <c r="A2" s="609" t="s">
        <v>415</v>
      </c>
      <c r="B2" s="609"/>
      <c r="C2" s="609"/>
      <c r="D2" s="609"/>
      <c r="E2" s="609"/>
      <c r="F2" s="609"/>
      <c r="G2" s="609"/>
    </row>
    <row r="4" spans="1:7" ht="14.25">
      <c r="A4" s="45" t="s">
        <v>416</v>
      </c>
      <c r="B4" s="28"/>
      <c r="C4" s="28"/>
      <c r="D4" s="28"/>
      <c r="E4" s="28"/>
      <c r="F4" s="28"/>
      <c r="G4" s="28"/>
    </row>
    <row r="5" spans="1:7" ht="14.25">
      <c r="A5" s="45" t="s">
        <v>417</v>
      </c>
      <c r="B5" s="28"/>
      <c r="C5" s="28"/>
      <c r="D5" s="28"/>
      <c r="E5" s="28"/>
      <c r="F5" s="28"/>
      <c r="G5" s="28"/>
    </row>
    <row r="6" spans="1:7" ht="14.25">
      <c r="A6" s="45"/>
      <c r="B6" s="28"/>
      <c r="C6" s="28"/>
      <c r="D6" s="28"/>
      <c r="E6" s="28"/>
      <c r="F6" s="28"/>
      <c r="G6" s="28"/>
    </row>
    <row r="7" spans="1:7" ht="82.5">
      <c r="A7" s="41" t="s">
        <v>363</v>
      </c>
      <c r="B7" s="41" t="s">
        <v>362</v>
      </c>
      <c r="C7" s="41" t="s">
        <v>404</v>
      </c>
      <c r="D7" s="41" t="s">
        <v>360</v>
      </c>
      <c r="E7" s="41" t="s">
        <v>359</v>
      </c>
      <c r="F7" s="41" t="s">
        <v>418</v>
      </c>
      <c r="G7" s="41" t="s">
        <v>358</v>
      </c>
    </row>
    <row r="8" spans="1:7" ht="14.25">
      <c r="A8" s="55">
        <v>1</v>
      </c>
      <c r="B8" s="55">
        <v>2</v>
      </c>
      <c r="C8" s="55">
        <v>3</v>
      </c>
      <c r="D8" s="55">
        <v>4</v>
      </c>
      <c r="E8" s="55">
        <v>5</v>
      </c>
      <c r="F8" s="55">
        <v>6</v>
      </c>
      <c r="G8" s="55">
        <v>7</v>
      </c>
    </row>
    <row r="9" spans="1:7" ht="14.25">
      <c r="A9" s="55"/>
      <c r="B9" s="143" t="s">
        <v>467</v>
      </c>
      <c r="C9" s="164"/>
      <c r="D9" s="165"/>
      <c r="E9" s="165"/>
      <c r="F9" s="165"/>
      <c r="G9" s="165"/>
    </row>
    <row r="10" spans="1:7" ht="27">
      <c r="A10" s="41" t="s">
        <v>325</v>
      </c>
      <c r="B10" s="56" t="s">
        <v>419</v>
      </c>
      <c r="C10" s="56">
        <v>21201</v>
      </c>
      <c r="D10" s="55">
        <f>E10*F10*G10</f>
        <v>0</v>
      </c>
      <c r="E10" s="54">
        <v>0</v>
      </c>
      <c r="F10" s="91">
        <v>0</v>
      </c>
      <c r="G10" s="53">
        <v>0</v>
      </c>
    </row>
    <row r="11" spans="1:7" ht="14.25" hidden="1">
      <c r="A11" s="41" t="s">
        <v>328</v>
      </c>
      <c r="B11" s="56"/>
      <c r="C11" s="56"/>
      <c r="D11" s="55"/>
      <c r="E11" s="54"/>
      <c r="F11" s="91"/>
      <c r="G11" s="53"/>
    </row>
    <row r="12" spans="1:7" ht="14.25" hidden="1">
      <c r="A12" s="41" t="s">
        <v>331</v>
      </c>
      <c r="B12" s="56"/>
      <c r="C12" s="56"/>
      <c r="D12" s="55"/>
      <c r="E12" s="54"/>
      <c r="F12" s="91"/>
      <c r="G12" s="53"/>
    </row>
    <row r="13" spans="1:7" ht="14.25">
      <c r="A13" s="50"/>
      <c r="B13" s="52" t="s">
        <v>323</v>
      </c>
      <c r="C13" s="52"/>
      <c r="D13" s="50"/>
      <c r="E13" s="50"/>
      <c r="F13" s="92"/>
      <c r="G13" s="49">
        <v>0</v>
      </c>
    </row>
    <row r="14" spans="1:7" ht="14.25" hidden="1">
      <c r="A14" s="55"/>
      <c r="B14" s="42" t="s">
        <v>420</v>
      </c>
      <c r="C14" s="42"/>
      <c r="D14" s="55"/>
      <c r="E14" s="55"/>
      <c r="F14" s="55"/>
      <c r="G14" s="55"/>
    </row>
    <row r="15" spans="1:11" ht="14.25" hidden="1">
      <c r="A15" s="41" t="s">
        <v>325</v>
      </c>
      <c r="B15" s="56"/>
      <c r="C15" s="56"/>
      <c r="D15" s="55"/>
      <c r="E15" s="54"/>
      <c r="F15" s="91"/>
      <c r="G15" s="53"/>
      <c r="K15" s="48"/>
    </row>
    <row r="16" spans="1:7" ht="14.25" hidden="1">
      <c r="A16" s="41" t="s">
        <v>328</v>
      </c>
      <c r="B16" s="56"/>
      <c r="C16" s="56"/>
      <c r="D16" s="55"/>
      <c r="E16" s="54"/>
      <c r="F16" s="91"/>
      <c r="G16" s="53"/>
    </row>
    <row r="17" spans="1:7" ht="14.25" hidden="1">
      <c r="A17" s="41" t="s">
        <v>331</v>
      </c>
      <c r="B17" s="56"/>
      <c r="C17" s="56"/>
      <c r="D17" s="55"/>
      <c r="E17" s="54"/>
      <c r="F17" s="91"/>
      <c r="G17" s="53"/>
    </row>
    <row r="18" spans="1:7" ht="14.25" hidden="1">
      <c r="A18" s="50"/>
      <c r="B18" s="52" t="s">
        <v>323</v>
      </c>
      <c r="C18" s="52"/>
      <c r="D18" s="50"/>
      <c r="E18" s="50"/>
      <c r="F18" s="92"/>
      <c r="G18" s="49"/>
    </row>
  </sheetData>
  <sheetProtection/>
  <mergeCells count="1">
    <mergeCell ref="A2:G2"/>
  </mergeCells>
  <printOptions/>
  <pageMargins left="0.7" right="0.7" top="0.75" bottom="0.75" header="0.3" footer="0.3"/>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rgb="FF92D050"/>
  </sheetPr>
  <dimension ref="A1:P212"/>
  <sheetViews>
    <sheetView view="pageBreakPreview" zoomScale="90" zoomScaleSheetLayoutView="90" zoomScalePageLayoutView="0" workbookViewId="0" topLeftCell="A7">
      <selection activeCell="D12" sqref="D12"/>
    </sheetView>
  </sheetViews>
  <sheetFormatPr defaultColWidth="61.875" defaultRowHeight="12.75"/>
  <cols>
    <col min="1" max="1" width="5.625" style="28" customWidth="1"/>
    <col min="2" max="2" width="57.375" style="28" customWidth="1"/>
    <col min="3" max="3" width="14.375" style="28" bestFit="1" customWidth="1"/>
    <col min="4" max="4" width="13.50390625" style="28" bestFit="1" customWidth="1"/>
    <col min="5" max="5" width="13.50390625" style="28" customWidth="1"/>
    <col min="6" max="6" width="28.50390625" style="28" customWidth="1"/>
    <col min="7" max="16384" width="61.875" style="28" customWidth="1"/>
  </cols>
  <sheetData>
    <row r="1" spans="2:5" ht="15" customHeight="1">
      <c r="B1" s="610" t="s">
        <v>383</v>
      </c>
      <c r="C1" s="610"/>
      <c r="D1" s="610"/>
      <c r="E1" s="142"/>
    </row>
    <row r="2" ht="52.5" customHeight="1"/>
    <row r="3" ht="13.5">
      <c r="B3" s="45" t="s">
        <v>382</v>
      </c>
    </row>
    <row r="4" ht="13.5">
      <c r="B4" s="45" t="s">
        <v>381</v>
      </c>
    </row>
    <row r="5" ht="14.25" thickBot="1">
      <c r="B5" s="45"/>
    </row>
    <row r="6" spans="1:5" ht="14.25" thickBot="1">
      <c r="A6" s="605" t="s">
        <v>538</v>
      </c>
      <c r="B6" s="606"/>
      <c r="C6" s="606"/>
      <c r="D6" s="606"/>
      <c r="E6" s="607"/>
    </row>
    <row r="7" spans="1:5" ht="69">
      <c r="A7" s="101" t="s">
        <v>380</v>
      </c>
      <c r="B7" s="101" t="s">
        <v>379</v>
      </c>
      <c r="C7" s="101" t="s">
        <v>378</v>
      </c>
      <c r="D7" s="101" t="s">
        <v>377</v>
      </c>
      <c r="E7" s="101" t="s">
        <v>531</v>
      </c>
    </row>
    <row r="8" spans="1:5" ht="13.5">
      <c r="A8" s="41">
        <v>1</v>
      </c>
      <c r="B8" s="41">
        <v>2</v>
      </c>
      <c r="C8" s="41">
        <v>3</v>
      </c>
      <c r="D8" s="41">
        <v>4</v>
      </c>
      <c r="E8" s="41"/>
    </row>
    <row r="9" spans="1:5" ht="13.5">
      <c r="A9" s="41"/>
      <c r="B9" s="143" t="s">
        <v>467</v>
      </c>
      <c r="C9" s="144"/>
      <c r="D9" s="144"/>
      <c r="E9" s="193">
        <f>64910-4309.28-14231.48</f>
        <v>46369.240000000005</v>
      </c>
    </row>
    <row r="10" spans="1:5" ht="27">
      <c r="A10" s="62"/>
      <c r="B10" s="62" t="s">
        <v>376</v>
      </c>
      <c r="C10" s="41" t="s">
        <v>47</v>
      </c>
      <c r="D10" s="62"/>
      <c r="E10" s="62"/>
    </row>
    <row r="11" spans="1:5" ht="13.5">
      <c r="A11" s="65"/>
      <c r="B11" s="62" t="s">
        <v>375</v>
      </c>
      <c r="C11" s="136">
        <v>3058200</v>
      </c>
      <c r="D11" s="62">
        <f>C11*0.22-286.4</f>
        <v>672517.6</v>
      </c>
      <c r="E11" s="62"/>
    </row>
    <row r="12" spans="1:5" ht="19.5" customHeight="1">
      <c r="A12" s="65"/>
      <c r="B12" s="62" t="s">
        <v>374</v>
      </c>
      <c r="C12" s="62"/>
      <c r="D12" s="62"/>
      <c r="E12" s="62"/>
    </row>
    <row r="13" spans="1:5" ht="46.5" customHeight="1">
      <c r="A13" s="65"/>
      <c r="B13" s="62" t="s">
        <v>373</v>
      </c>
      <c r="C13" s="62"/>
      <c r="D13" s="62"/>
      <c r="E13" s="62"/>
    </row>
    <row r="14" spans="1:5" ht="25.5" customHeight="1">
      <c r="A14" s="62"/>
      <c r="B14" s="62" t="s">
        <v>372</v>
      </c>
      <c r="C14" s="41" t="s">
        <v>47</v>
      </c>
      <c r="D14" s="62"/>
      <c r="E14" s="62"/>
    </row>
    <row r="15" spans="1:5" ht="27">
      <c r="A15" s="65"/>
      <c r="B15" s="62" t="s">
        <v>371</v>
      </c>
      <c r="C15" s="62">
        <f>C11</f>
        <v>3058200</v>
      </c>
      <c r="D15" s="62">
        <f>C15*0.029</f>
        <v>88687.8</v>
      </c>
      <c r="E15" s="62"/>
    </row>
    <row r="16" spans="1:5" ht="27">
      <c r="A16" s="65"/>
      <c r="B16" s="62" t="s">
        <v>370</v>
      </c>
      <c r="C16" s="62"/>
      <c r="D16" s="62"/>
      <c r="E16" s="62"/>
    </row>
    <row r="17" spans="1:5" ht="25.5" customHeight="1">
      <c r="A17" s="65"/>
      <c r="B17" s="62" t="s">
        <v>369</v>
      </c>
      <c r="C17" s="62">
        <f>C15</f>
        <v>3058200</v>
      </c>
      <c r="D17" s="62">
        <f>C17*0.002</f>
        <v>6116.400000000001</v>
      </c>
      <c r="E17" s="62"/>
    </row>
    <row r="18" spans="1:5" ht="41.25">
      <c r="A18" s="65"/>
      <c r="B18" s="64" t="s">
        <v>368</v>
      </c>
      <c r="C18" s="62"/>
      <c r="D18" s="62"/>
      <c r="E18" s="62"/>
    </row>
    <row r="19" spans="1:5" ht="25.5" customHeight="1">
      <c r="A19" s="62"/>
      <c r="B19" s="62" t="s">
        <v>367</v>
      </c>
      <c r="C19" s="62">
        <f>C17</f>
        <v>3058200</v>
      </c>
      <c r="D19" s="62">
        <f>C19*0.051+10</f>
        <v>155978.19999999998</v>
      </c>
      <c r="E19" s="62"/>
    </row>
    <row r="20" spans="1:6" ht="13.5">
      <c r="A20" s="62"/>
      <c r="B20" s="61" t="s">
        <v>323</v>
      </c>
      <c r="C20" s="42" t="s">
        <v>47</v>
      </c>
      <c r="D20" s="132">
        <f>D11+D15+D17+D19</f>
        <v>923300</v>
      </c>
      <c r="E20" s="166">
        <f>E9</f>
        <v>46369.240000000005</v>
      </c>
      <c r="F20" s="60">
        <f>D20-923300</f>
        <v>0</v>
      </c>
    </row>
    <row r="21" spans="1:5" ht="19.5" customHeight="1">
      <c r="A21" s="41"/>
      <c r="B21" s="143" t="s">
        <v>465</v>
      </c>
      <c r="C21" s="144"/>
      <c r="D21" s="144"/>
      <c r="E21" s="144"/>
    </row>
    <row r="22" spans="1:5" ht="27">
      <c r="A22" s="62"/>
      <c r="B22" s="62" t="s">
        <v>376</v>
      </c>
      <c r="C22" s="41" t="s">
        <v>47</v>
      </c>
      <c r="D22" s="62"/>
      <c r="E22" s="62"/>
    </row>
    <row r="23" spans="1:6" ht="13.5">
      <c r="A23" s="65"/>
      <c r="B23" s="62" t="s">
        <v>375</v>
      </c>
      <c r="C23" s="136">
        <v>27838019.35</v>
      </c>
      <c r="D23" s="62">
        <f>C23*0.22-14071.19</f>
        <v>6110293.067</v>
      </c>
      <c r="E23" s="62"/>
      <c r="F23" s="28">
        <f>7902612*100/30.2</f>
        <v>26167589.403973512</v>
      </c>
    </row>
    <row r="24" spans="1:5" ht="13.5">
      <c r="A24" s="65"/>
      <c r="B24" s="62" t="s">
        <v>374</v>
      </c>
      <c r="C24" s="62"/>
      <c r="D24" s="62"/>
      <c r="E24" s="62"/>
    </row>
    <row r="25" spans="1:5" ht="41.25">
      <c r="A25" s="65"/>
      <c r="B25" s="62" t="s">
        <v>373</v>
      </c>
      <c r="C25" s="62"/>
      <c r="D25" s="62"/>
      <c r="E25" s="62"/>
    </row>
    <row r="26" spans="1:5" ht="27">
      <c r="A26" s="62"/>
      <c r="B26" s="62" t="s">
        <v>372</v>
      </c>
      <c r="C26" s="41" t="s">
        <v>47</v>
      </c>
      <c r="D26" s="62"/>
      <c r="E26" s="62"/>
    </row>
    <row r="27" spans="1:6" ht="27">
      <c r="A27" s="65"/>
      <c r="B27" s="62" t="s">
        <v>371</v>
      </c>
      <c r="C27" s="62">
        <f>C23</f>
        <v>27838019.35</v>
      </c>
      <c r="D27" s="62">
        <f>C27*0.029</f>
        <v>807302.5611500001</v>
      </c>
      <c r="E27" s="62"/>
      <c r="F27" s="28">
        <f>0.22+0.29+0.002+0.51</f>
        <v>1.022</v>
      </c>
    </row>
    <row r="28" spans="1:5" ht="27">
      <c r="A28" s="65"/>
      <c r="B28" s="62" t="s">
        <v>370</v>
      </c>
      <c r="C28" s="62"/>
      <c r="D28" s="62"/>
      <c r="E28" s="62"/>
    </row>
    <row r="29" spans="1:5" ht="41.25">
      <c r="A29" s="65"/>
      <c r="B29" s="62" t="s">
        <v>369</v>
      </c>
      <c r="C29" s="62">
        <f>C27</f>
        <v>27838019.35</v>
      </c>
      <c r="D29" s="62">
        <f>C29*0.002</f>
        <v>55676.038700000005</v>
      </c>
      <c r="E29" s="62"/>
    </row>
    <row r="30" spans="1:5" ht="41.25">
      <c r="A30" s="65"/>
      <c r="B30" s="64" t="s">
        <v>368</v>
      </c>
      <c r="C30" s="62"/>
      <c r="D30" s="62"/>
      <c r="E30" s="62"/>
    </row>
    <row r="31" spans="1:5" ht="27">
      <c r="A31" s="62"/>
      <c r="B31" s="62" t="s">
        <v>367</v>
      </c>
      <c r="C31" s="62">
        <f>C29</f>
        <v>27838019.35</v>
      </c>
      <c r="D31" s="62">
        <f>C31*0.051</f>
        <v>1419738.98685</v>
      </c>
      <c r="E31" s="62"/>
    </row>
    <row r="32" spans="1:6" ht="13.5">
      <c r="A32" s="62"/>
      <c r="B32" s="61" t="s">
        <v>323</v>
      </c>
      <c r="C32" s="42" t="s">
        <v>47</v>
      </c>
      <c r="D32" s="316">
        <f>D27+D29+D31+D23</f>
        <v>8393010.6537</v>
      </c>
      <c r="E32" s="132"/>
      <c r="F32" s="60">
        <f>D32-8393010.65</f>
        <v>0.003699999302625656</v>
      </c>
    </row>
    <row r="33" spans="1:5" ht="13.5">
      <c r="A33" s="41"/>
      <c r="B33" s="143" t="s">
        <v>471</v>
      </c>
      <c r="C33" s="144"/>
      <c r="D33" s="144"/>
      <c r="E33" s="144"/>
    </row>
    <row r="34" spans="1:5" ht="27">
      <c r="A34" s="62"/>
      <c r="B34" s="62" t="s">
        <v>376</v>
      </c>
      <c r="C34" s="41" t="s">
        <v>47</v>
      </c>
      <c r="D34" s="62"/>
      <c r="E34" s="62"/>
    </row>
    <row r="35" spans="1:5" ht="13.5">
      <c r="A35" s="65"/>
      <c r="B35" s="62" t="s">
        <v>375</v>
      </c>
      <c r="C35" s="137">
        <v>4157400</v>
      </c>
      <c r="D35" s="62">
        <f>C35*0.22-34.8</f>
        <v>914593.2</v>
      </c>
      <c r="E35" s="62"/>
    </row>
    <row r="36" spans="1:5" ht="13.5">
      <c r="A36" s="65"/>
      <c r="B36" s="62" t="s">
        <v>374</v>
      </c>
      <c r="C36" s="62"/>
      <c r="D36" s="62"/>
      <c r="E36" s="62"/>
    </row>
    <row r="37" spans="1:5" ht="41.25">
      <c r="A37" s="65"/>
      <c r="B37" s="62" t="s">
        <v>373</v>
      </c>
      <c r="C37" s="62"/>
      <c r="D37" s="62"/>
      <c r="E37" s="62"/>
    </row>
    <row r="38" spans="1:5" ht="27">
      <c r="A38" s="62"/>
      <c r="B38" s="62" t="s">
        <v>372</v>
      </c>
      <c r="C38" s="41" t="s">
        <v>47</v>
      </c>
      <c r="D38" s="62"/>
      <c r="E38" s="62"/>
    </row>
    <row r="39" spans="1:5" ht="27">
      <c r="A39" s="65"/>
      <c r="B39" s="62" t="s">
        <v>371</v>
      </c>
      <c r="C39" s="63">
        <f>C35</f>
        <v>4157400</v>
      </c>
      <c r="D39" s="62">
        <f>C39*0.029</f>
        <v>120564.6</v>
      </c>
      <c r="E39" s="62"/>
    </row>
    <row r="40" spans="1:5" ht="27">
      <c r="A40" s="65"/>
      <c r="B40" s="62" t="s">
        <v>370</v>
      </c>
      <c r="C40" s="62"/>
      <c r="D40" s="62"/>
      <c r="E40" s="62"/>
    </row>
    <row r="41" spans="1:5" ht="41.25">
      <c r="A41" s="65"/>
      <c r="B41" s="62" t="s">
        <v>369</v>
      </c>
      <c r="C41" s="63">
        <f>C39</f>
        <v>4157400</v>
      </c>
      <c r="D41" s="62">
        <f>C41*0.002</f>
        <v>8314.8</v>
      </c>
      <c r="E41" s="62"/>
    </row>
    <row r="42" spans="1:5" ht="41.25">
      <c r="A42" s="65"/>
      <c r="B42" s="64" t="s">
        <v>368</v>
      </c>
      <c r="C42" s="62"/>
      <c r="D42" s="62"/>
      <c r="E42" s="62"/>
    </row>
    <row r="43" spans="1:5" ht="27">
      <c r="A43" s="62"/>
      <c r="B43" s="62" t="s">
        <v>367</v>
      </c>
      <c r="C43" s="63">
        <f>C41</f>
        <v>4157400</v>
      </c>
      <c r="D43" s="62">
        <f>C43*0.051</f>
        <v>212027.4</v>
      </c>
      <c r="E43" s="62"/>
    </row>
    <row r="44" spans="1:6" ht="13.5">
      <c r="A44" s="62"/>
      <c r="B44" s="61" t="s">
        <v>323</v>
      </c>
      <c r="C44" s="42" t="s">
        <v>47</v>
      </c>
      <c r="D44" s="132">
        <f>D35+D39+D41+D43</f>
        <v>1255500</v>
      </c>
      <c r="E44" s="132"/>
      <c r="F44" s="60">
        <f>D44-1255500</f>
        <v>0</v>
      </c>
    </row>
    <row r="45" spans="1:5" ht="13.5">
      <c r="A45" s="41"/>
      <c r="B45" s="143" t="s">
        <v>473</v>
      </c>
      <c r="C45" s="144"/>
      <c r="D45" s="144"/>
      <c r="E45" s="144"/>
    </row>
    <row r="46" spans="1:5" ht="27">
      <c r="A46" s="62"/>
      <c r="B46" s="62" t="s">
        <v>376</v>
      </c>
      <c r="C46" s="41" t="s">
        <v>47</v>
      </c>
      <c r="D46" s="62"/>
      <c r="E46" s="62"/>
    </row>
    <row r="47" spans="1:5" ht="13.5">
      <c r="A47" s="65"/>
      <c r="B47" s="62" t="s">
        <v>375</v>
      </c>
      <c r="C47" s="137">
        <v>218800</v>
      </c>
      <c r="D47" s="62">
        <f>C47*0.22+1238.21</f>
        <v>49374.21</v>
      </c>
      <c r="E47" s="62"/>
    </row>
    <row r="48" spans="1:5" ht="13.5">
      <c r="A48" s="65"/>
      <c r="B48" s="62" t="s">
        <v>374</v>
      </c>
      <c r="C48" s="62"/>
      <c r="D48" s="62"/>
      <c r="E48" s="62"/>
    </row>
    <row r="49" spans="1:5" ht="41.25">
      <c r="A49" s="65"/>
      <c r="B49" s="62" t="s">
        <v>373</v>
      </c>
      <c r="C49" s="62"/>
      <c r="D49" s="62"/>
      <c r="E49" s="62"/>
    </row>
    <row r="50" spans="1:5" ht="27">
      <c r="A50" s="62"/>
      <c r="B50" s="62" t="s">
        <v>372</v>
      </c>
      <c r="C50" s="41" t="s">
        <v>47</v>
      </c>
      <c r="D50" s="62"/>
      <c r="E50" s="62"/>
    </row>
    <row r="51" spans="1:5" ht="27">
      <c r="A51" s="65"/>
      <c r="B51" s="62" t="s">
        <v>371</v>
      </c>
      <c r="C51" s="63">
        <v>203973</v>
      </c>
      <c r="D51" s="62">
        <f>C51*0.029</f>
        <v>5915.217000000001</v>
      </c>
      <c r="E51" s="62"/>
    </row>
    <row r="52" spans="1:5" ht="27">
      <c r="A52" s="65"/>
      <c r="B52" s="62" t="s">
        <v>370</v>
      </c>
      <c r="C52" s="62"/>
      <c r="D52" s="62"/>
      <c r="E52" s="62"/>
    </row>
    <row r="53" spans="1:5" ht="41.25">
      <c r="A53" s="65"/>
      <c r="B53" s="62" t="s">
        <v>369</v>
      </c>
      <c r="C53" s="63">
        <f>C51</f>
        <v>203973</v>
      </c>
      <c r="D53" s="62">
        <f>C53*0.002</f>
        <v>407.946</v>
      </c>
      <c r="E53" s="62"/>
    </row>
    <row r="54" spans="1:5" ht="41.25">
      <c r="A54" s="65"/>
      <c r="B54" s="64" t="s">
        <v>368</v>
      </c>
      <c r="C54" s="62"/>
      <c r="D54" s="62"/>
      <c r="E54" s="62"/>
    </row>
    <row r="55" spans="1:5" ht="27">
      <c r="A55" s="62"/>
      <c r="B55" s="62" t="s">
        <v>367</v>
      </c>
      <c r="C55" s="63">
        <f>C53</f>
        <v>203973</v>
      </c>
      <c r="D55" s="62">
        <f>C55*0.051</f>
        <v>10402.623</v>
      </c>
      <c r="E55" s="62"/>
    </row>
    <row r="56" spans="1:6" ht="13.5">
      <c r="A56" s="62"/>
      <c r="B56" s="61" t="s">
        <v>323</v>
      </c>
      <c r="C56" s="42" t="s">
        <v>47</v>
      </c>
      <c r="D56" s="132">
        <f>D47+D51+D53+D55</f>
        <v>66099.996</v>
      </c>
      <c r="E56" s="132"/>
      <c r="F56" s="60">
        <f>D56-66100</f>
        <v>-0.004000000000814907</v>
      </c>
    </row>
    <row r="57" spans="1:5" ht="13.5">
      <c r="A57" s="41"/>
      <c r="B57" s="143" t="s">
        <v>469</v>
      </c>
      <c r="C57" s="144"/>
      <c r="D57" s="144"/>
      <c r="E57" s="144"/>
    </row>
    <row r="58" spans="1:5" ht="27">
      <c r="A58" s="62"/>
      <c r="B58" s="62" t="s">
        <v>376</v>
      </c>
      <c r="C58" s="41" t="s">
        <v>47</v>
      </c>
      <c r="D58" s="62"/>
      <c r="E58" s="62"/>
    </row>
    <row r="59" spans="1:5" ht="13.5">
      <c r="A59" s="65"/>
      <c r="B59" s="62" t="s">
        <v>375</v>
      </c>
      <c r="C59" s="137">
        <v>4441400</v>
      </c>
      <c r="D59" s="62">
        <f>C59*0.22-2.8</f>
        <v>977105.2</v>
      </c>
      <c r="E59" s="62"/>
    </row>
    <row r="60" spans="1:5" ht="13.5">
      <c r="A60" s="65"/>
      <c r="B60" s="62" t="s">
        <v>374</v>
      </c>
      <c r="C60" s="62"/>
      <c r="D60" s="62"/>
      <c r="E60" s="62"/>
    </row>
    <row r="61" spans="1:5" ht="41.25">
      <c r="A61" s="65"/>
      <c r="B61" s="62" t="s">
        <v>373</v>
      </c>
      <c r="C61" s="62"/>
      <c r="D61" s="62"/>
      <c r="E61" s="62"/>
    </row>
    <row r="62" spans="1:5" ht="27">
      <c r="A62" s="62"/>
      <c r="B62" s="62" t="s">
        <v>372</v>
      </c>
      <c r="C62" s="41" t="s">
        <v>47</v>
      </c>
      <c r="D62" s="62"/>
      <c r="E62" s="62"/>
    </row>
    <row r="63" spans="1:5" ht="27">
      <c r="A63" s="65"/>
      <c r="B63" s="62" t="s">
        <v>371</v>
      </c>
      <c r="C63" s="63">
        <f>C59</f>
        <v>4441400</v>
      </c>
      <c r="D63" s="62">
        <f>C63*0.029</f>
        <v>128800.6</v>
      </c>
      <c r="E63" s="62"/>
    </row>
    <row r="64" spans="1:5" ht="27">
      <c r="A64" s="65"/>
      <c r="B64" s="62" t="s">
        <v>370</v>
      </c>
      <c r="C64" s="62"/>
      <c r="D64" s="62"/>
      <c r="E64" s="62"/>
    </row>
    <row r="65" spans="1:5" ht="41.25">
      <c r="A65" s="65"/>
      <c r="B65" s="62" t="s">
        <v>369</v>
      </c>
      <c r="C65" s="63">
        <f>C63</f>
        <v>4441400</v>
      </c>
      <c r="D65" s="62">
        <f>C65*0.002</f>
        <v>8882.800000000001</v>
      </c>
      <c r="E65" s="62"/>
    </row>
    <row r="66" spans="1:5" ht="41.25">
      <c r="A66" s="65"/>
      <c r="B66" s="64" t="s">
        <v>368</v>
      </c>
      <c r="C66" s="62"/>
      <c r="D66" s="62"/>
      <c r="E66" s="62"/>
    </row>
    <row r="67" spans="1:5" ht="27">
      <c r="A67" s="62"/>
      <c r="B67" s="62" t="s">
        <v>367</v>
      </c>
      <c r="C67" s="63">
        <f>C65</f>
        <v>4441400</v>
      </c>
      <c r="D67" s="62">
        <f>C67*0.051</f>
        <v>226511.4</v>
      </c>
      <c r="E67" s="62"/>
    </row>
    <row r="68" spans="1:6" ht="13.5">
      <c r="A68" s="199"/>
      <c r="B68" s="200" t="s">
        <v>323</v>
      </c>
      <c r="C68" s="201" t="s">
        <v>47</v>
      </c>
      <c r="D68" s="202">
        <f>D59+D63+D65+D67</f>
        <v>1341300</v>
      </c>
      <c r="E68" s="202"/>
      <c r="F68" s="60">
        <f>D68-1341300</f>
        <v>0</v>
      </c>
    </row>
    <row r="69" spans="1:6" ht="13.5" hidden="1">
      <c r="A69" s="29"/>
      <c r="B69" s="32" t="s">
        <v>501</v>
      </c>
      <c r="C69" s="29"/>
      <c r="D69" s="67">
        <f>D20+D32+D44+D56+D68</f>
        <v>11979210.649699999</v>
      </c>
      <c r="E69" s="67">
        <f>E20</f>
        <v>46369.240000000005</v>
      </c>
      <c r="F69" s="29"/>
    </row>
    <row r="70" spans="1:5" ht="13.5" hidden="1">
      <c r="A70" s="41"/>
      <c r="B70" s="143" t="s">
        <v>569</v>
      </c>
      <c r="C70" s="144"/>
      <c r="D70" s="144"/>
      <c r="E70" s="144"/>
    </row>
    <row r="71" spans="1:5" ht="27" hidden="1">
      <c r="A71" s="62"/>
      <c r="B71" s="62" t="s">
        <v>376</v>
      </c>
      <c r="C71" s="41" t="s">
        <v>47</v>
      </c>
      <c r="D71" s="62"/>
      <c r="E71" s="62"/>
    </row>
    <row r="72" spans="1:5" ht="13.5" hidden="1">
      <c r="A72" s="65"/>
      <c r="B72" s="62" t="s">
        <v>375</v>
      </c>
      <c r="C72" s="137">
        <v>158137.65</v>
      </c>
      <c r="D72" s="62">
        <f>C72*0.22+0.03</f>
        <v>34790.312999999995</v>
      </c>
      <c r="E72" s="62"/>
    </row>
    <row r="73" spans="1:5" ht="13.5" hidden="1">
      <c r="A73" s="65"/>
      <c r="B73" s="62" t="s">
        <v>374</v>
      </c>
      <c r="C73" s="62"/>
      <c r="D73" s="62"/>
      <c r="E73" s="62"/>
    </row>
    <row r="74" spans="1:5" ht="41.25" hidden="1">
      <c r="A74" s="65"/>
      <c r="B74" s="62" t="s">
        <v>373</v>
      </c>
      <c r="C74" s="62"/>
      <c r="D74" s="62"/>
      <c r="E74" s="62"/>
    </row>
    <row r="75" spans="1:5" ht="27" hidden="1">
      <c r="A75" s="62"/>
      <c r="B75" s="62" t="s">
        <v>372</v>
      </c>
      <c r="C75" s="41" t="s">
        <v>47</v>
      </c>
      <c r="D75" s="62"/>
      <c r="E75" s="62"/>
    </row>
    <row r="76" spans="1:5" ht="27" hidden="1">
      <c r="A76" s="65"/>
      <c r="B76" s="62" t="s">
        <v>371</v>
      </c>
      <c r="C76" s="63">
        <f>C72</f>
        <v>158137.65</v>
      </c>
      <c r="D76" s="62">
        <f>C76*0.029</f>
        <v>4585.99185</v>
      </c>
      <c r="E76" s="62"/>
    </row>
    <row r="77" spans="1:5" ht="27" hidden="1">
      <c r="A77" s="65"/>
      <c r="B77" s="62" t="s">
        <v>370</v>
      </c>
      <c r="C77" s="62"/>
      <c r="D77" s="62"/>
      <c r="E77" s="62"/>
    </row>
    <row r="78" spans="1:5" ht="41.25" hidden="1">
      <c r="A78" s="65"/>
      <c r="B78" s="62" t="s">
        <v>369</v>
      </c>
      <c r="C78" s="63">
        <f>C76</f>
        <v>158137.65</v>
      </c>
      <c r="D78" s="62">
        <f>C78*0.002</f>
        <v>316.2753</v>
      </c>
      <c r="E78" s="62"/>
    </row>
    <row r="79" spans="1:5" ht="41.25" hidden="1">
      <c r="A79" s="65"/>
      <c r="B79" s="64" t="s">
        <v>368</v>
      </c>
      <c r="C79" s="62"/>
      <c r="D79" s="62"/>
      <c r="E79" s="62"/>
    </row>
    <row r="80" spans="1:5" ht="27" hidden="1">
      <c r="A80" s="62"/>
      <c r="B80" s="62" t="s">
        <v>367</v>
      </c>
      <c r="C80" s="63">
        <f>C78</f>
        <v>158137.65</v>
      </c>
      <c r="D80" s="62">
        <f>C80*0.051</f>
        <v>8065.020149999999</v>
      </c>
      <c r="E80" s="62"/>
    </row>
    <row r="81" spans="1:6" ht="13.5" hidden="1">
      <c r="A81" s="199"/>
      <c r="B81" s="200" t="s">
        <v>323</v>
      </c>
      <c r="C81" s="201" t="s">
        <v>47</v>
      </c>
      <c r="D81" s="202">
        <f>D72+D76+D78+D80</f>
        <v>47757.60029999999</v>
      </c>
      <c r="E81" s="202"/>
      <c r="F81" s="60">
        <f>D81-47757.6</f>
        <v>0.00029999999242136255</v>
      </c>
    </row>
    <row r="82" spans="1:5" ht="13.5">
      <c r="A82" s="29"/>
      <c r="B82" s="273" t="s">
        <v>501</v>
      </c>
      <c r="C82" s="274"/>
      <c r="D82" s="275">
        <f>D20+D32+D44+D56+D68</f>
        <v>11979210.649699999</v>
      </c>
      <c r="E82" s="275">
        <f>E33</f>
        <v>0</v>
      </c>
    </row>
    <row r="83" ht="14.25" thickBot="1"/>
    <row r="84" spans="1:4" ht="14.25" thickBot="1">
      <c r="A84" s="605" t="s">
        <v>553</v>
      </c>
      <c r="B84" s="606"/>
      <c r="C84" s="606"/>
      <c r="D84" s="607"/>
    </row>
    <row r="85" spans="1:6" ht="69">
      <c r="A85" s="101" t="s">
        <v>380</v>
      </c>
      <c r="B85" s="101" t="s">
        <v>379</v>
      </c>
      <c r="C85" s="101" t="s">
        <v>378</v>
      </c>
      <c r="D85" s="101" t="s">
        <v>377</v>
      </c>
      <c r="F85" s="60">
        <f>D98-685607</f>
        <v>-0.003999999957159162</v>
      </c>
    </row>
    <row r="86" spans="1:4" ht="13.5">
      <c r="A86" s="41">
        <v>1</v>
      </c>
      <c r="B86" s="41">
        <v>2</v>
      </c>
      <c r="C86" s="41">
        <v>3</v>
      </c>
      <c r="D86" s="41">
        <v>4</v>
      </c>
    </row>
    <row r="87" spans="1:4" ht="13.5">
      <c r="A87" s="41"/>
      <c r="B87" s="143" t="s">
        <v>467</v>
      </c>
      <c r="C87" s="144"/>
      <c r="D87" s="144"/>
    </row>
    <row r="88" spans="1:4" ht="27">
      <c r="A88" s="62"/>
      <c r="B88" s="62" t="s">
        <v>376</v>
      </c>
      <c r="C88" s="41" t="s">
        <v>47</v>
      </c>
      <c r="D88" s="62"/>
    </row>
    <row r="89" spans="1:4" ht="13.5">
      <c r="A89" s="65"/>
      <c r="B89" s="62" t="s">
        <v>375</v>
      </c>
      <c r="C89" s="222">
        <v>2270283</v>
      </c>
      <c r="D89" s="62">
        <f>C89*0.22-28.47</f>
        <v>499433.79000000004</v>
      </c>
    </row>
    <row r="90" spans="1:4" ht="13.5">
      <c r="A90" s="65"/>
      <c r="B90" s="62" t="s">
        <v>374</v>
      </c>
      <c r="C90" s="62"/>
      <c r="D90" s="62"/>
    </row>
    <row r="91" spans="1:4" ht="41.25">
      <c r="A91" s="65"/>
      <c r="B91" s="62" t="s">
        <v>373</v>
      </c>
      <c r="C91" s="62"/>
      <c r="D91" s="62"/>
    </row>
    <row r="92" spans="1:4" ht="27">
      <c r="A92" s="62"/>
      <c r="B92" s="62" t="s">
        <v>372</v>
      </c>
      <c r="C92" s="41" t="s">
        <v>47</v>
      </c>
      <c r="D92" s="62"/>
    </row>
    <row r="93" spans="1:4" ht="27">
      <c r="A93" s="65"/>
      <c r="B93" s="62" t="s">
        <v>371</v>
      </c>
      <c r="C93" s="62">
        <f>C89</f>
        <v>2270283</v>
      </c>
      <c r="D93" s="62">
        <f>C93*0.029</f>
        <v>65838.20700000001</v>
      </c>
    </row>
    <row r="94" spans="1:4" ht="27">
      <c r="A94" s="65"/>
      <c r="B94" s="62" t="s">
        <v>370</v>
      </c>
      <c r="C94" s="62"/>
      <c r="D94" s="62"/>
    </row>
    <row r="95" spans="1:4" ht="41.25">
      <c r="A95" s="65"/>
      <c r="B95" s="62" t="s">
        <v>369</v>
      </c>
      <c r="C95" s="62">
        <f>C93</f>
        <v>2270283</v>
      </c>
      <c r="D95" s="62">
        <f>C95*0.002</f>
        <v>4540.566</v>
      </c>
    </row>
    <row r="96" spans="1:4" ht="41.25">
      <c r="A96" s="65"/>
      <c r="B96" s="64" t="s">
        <v>368</v>
      </c>
      <c r="C96" s="62"/>
      <c r="D96" s="62"/>
    </row>
    <row r="97" spans="1:6" ht="27">
      <c r="A97" s="62"/>
      <c r="B97" s="62" t="s">
        <v>367</v>
      </c>
      <c r="C97" s="62">
        <f>C95</f>
        <v>2270283</v>
      </c>
      <c r="D97" s="62">
        <f>C97*0.051+10</f>
        <v>115794.43299999999</v>
      </c>
      <c r="F97" s="60">
        <f>D98-685607</f>
        <v>-0.003999999957159162</v>
      </c>
    </row>
    <row r="98" spans="1:4" ht="13.5">
      <c r="A98" s="62"/>
      <c r="B98" s="61" t="s">
        <v>323</v>
      </c>
      <c r="C98" s="42" t="s">
        <v>47</v>
      </c>
      <c r="D98" s="132">
        <f>D89+D93+D95+D97</f>
        <v>685606.996</v>
      </c>
    </row>
    <row r="99" spans="1:4" ht="13.5">
      <c r="A99" s="41"/>
      <c r="B99" s="143" t="s">
        <v>465</v>
      </c>
      <c r="C99" s="144"/>
      <c r="D99" s="144"/>
    </row>
    <row r="100" spans="1:4" ht="27">
      <c r="A100" s="62"/>
      <c r="B100" s="62" t="s">
        <v>376</v>
      </c>
      <c r="C100" s="41" t="s">
        <v>47</v>
      </c>
      <c r="D100" s="62"/>
    </row>
    <row r="101" spans="1:4" ht="13.5">
      <c r="A101" s="65"/>
      <c r="B101" s="62" t="s">
        <v>375</v>
      </c>
      <c r="C101" s="222">
        <v>26652708</v>
      </c>
      <c r="D101" s="62">
        <f>C101*0.22+22.18</f>
        <v>5863617.9399999995</v>
      </c>
    </row>
    <row r="102" spans="1:4" ht="13.5">
      <c r="A102" s="65"/>
      <c r="B102" s="62" t="s">
        <v>374</v>
      </c>
      <c r="C102" s="62"/>
      <c r="D102" s="62"/>
    </row>
    <row r="103" spans="1:4" ht="41.25">
      <c r="A103" s="65"/>
      <c r="B103" s="62" t="s">
        <v>373</v>
      </c>
      <c r="C103" s="62"/>
      <c r="D103" s="62"/>
    </row>
    <row r="104" spans="1:4" ht="27">
      <c r="A104" s="62"/>
      <c r="B104" s="62" t="s">
        <v>372</v>
      </c>
      <c r="C104" s="41" t="s">
        <v>47</v>
      </c>
      <c r="D104" s="62"/>
    </row>
    <row r="105" spans="1:4" ht="27">
      <c r="A105" s="65"/>
      <c r="B105" s="62" t="s">
        <v>371</v>
      </c>
      <c r="C105" s="62">
        <f>C101</f>
        <v>26652708</v>
      </c>
      <c r="D105" s="62">
        <f>C105*0.029</f>
        <v>772928.532</v>
      </c>
    </row>
    <row r="106" spans="1:4" ht="27">
      <c r="A106" s="65"/>
      <c r="B106" s="62" t="s">
        <v>370</v>
      </c>
      <c r="C106" s="62"/>
      <c r="D106" s="62"/>
    </row>
    <row r="107" spans="1:4" ht="41.25">
      <c r="A107" s="65"/>
      <c r="B107" s="62" t="s">
        <v>369</v>
      </c>
      <c r="C107" s="62">
        <f>C105</f>
        <v>26652708</v>
      </c>
      <c r="D107" s="62">
        <f>C107*0.002</f>
        <v>53305.416000000005</v>
      </c>
    </row>
    <row r="108" spans="1:4" ht="41.25">
      <c r="A108" s="65"/>
      <c r="B108" s="64" t="s">
        <v>368</v>
      </c>
      <c r="C108" s="62"/>
      <c r="D108" s="62"/>
    </row>
    <row r="109" spans="1:6" ht="27">
      <c r="A109" s="62"/>
      <c r="B109" s="62" t="s">
        <v>367</v>
      </c>
      <c r="C109" s="62">
        <f>C107</f>
        <v>26652708</v>
      </c>
      <c r="D109" s="62">
        <f>C109*0.051</f>
        <v>1359288.108</v>
      </c>
      <c r="F109" s="60">
        <f>D122-1186917</f>
        <v>0</v>
      </c>
    </row>
    <row r="110" spans="1:4" ht="13.5">
      <c r="A110" s="62"/>
      <c r="B110" s="61" t="s">
        <v>323</v>
      </c>
      <c r="C110" s="42" t="s">
        <v>47</v>
      </c>
      <c r="D110" s="132">
        <f>D105+D107+D109+D101</f>
        <v>8049139.995999999</v>
      </c>
    </row>
    <row r="111" spans="1:4" ht="13.5">
      <c r="A111" s="41"/>
      <c r="B111" s="143" t="s">
        <v>471</v>
      </c>
      <c r="C111" s="144"/>
      <c r="D111" s="144"/>
    </row>
    <row r="112" spans="1:4" ht="27">
      <c r="A112" s="62"/>
      <c r="B112" s="62" t="s">
        <v>376</v>
      </c>
      <c r="C112" s="41" t="s">
        <v>47</v>
      </c>
      <c r="D112" s="62"/>
    </row>
    <row r="113" spans="1:4" ht="13.5">
      <c r="A113" s="65"/>
      <c r="B113" s="62" t="s">
        <v>375</v>
      </c>
      <c r="C113" s="223">
        <v>3930000</v>
      </c>
      <c r="D113" s="62">
        <f>C113*0.2+78657</f>
        <v>864657</v>
      </c>
    </row>
    <row r="114" spans="1:4" ht="13.5">
      <c r="A114" s="65"/>
      <c r="B114" s="62" t="s">
        <v>374</v>
      </c>
      <c r="C114" s="62"/>
      <c r="D114" s="62"/>
    </row>
    <row r="115" spans="1:4" ht="41.25">
      <c r="A115" s="65"/>
      <c r="B115" s="62" t="s">
        <v>373</v>
      </c>
      <c r="C115" s="62"/>
      <c r="D115" s="62"/>
    </row>
    <row r="116" spans="1:4" ht="27">
      <c r="A116" s="62"/>
      <c r="B116" s="62" t="s">
        <v>372</v>
      </c>
      <c r="C116" s="41" t="s">
        <v>47</v>
      </c>
      <c r="D116" s="62"/>
    </row>
    <row r="117" spans="1:4" ht="27">
      <c r="A117" s="65"/>
      <c r="B117" s="62" t="s">
        <v>371</v>
      </c>
      <c r="C117" s="63">
        <f>C113</f>
        <v>3930000</v>
      </c>
      <c r="D117" s="62">
        <f>C117*0.029</f>
        <v>113970</v>
      </c>
    </row>
    <row r="118" spans="1:4" ht="27">
      <c r="A118" s="65"/>
      <c r="B118" s="62" t="s">
        <v>370</v>
      </c>
      <c r="C118" s="62"/>
      <c r="D118" s="62"/>
    </row>
    <row r="119" spans="1:4" ht="41.25">
      <c r="A119" s="65"/>
      <c r="B119" s="62" t="s">
        <v>369</v>
      </c>
      <c r="C119" s="63">
        <f>C117</f>
        <v>3930000</v>
      </c>
      <c r="D119" s="62">
        <f>C119*0.002</f>
        <v>7860</v>
      </c>
    </row>
    <row r="120" spans="1:4" ht="41.25">
      <c r="A120" s="65"/>
      <c r="B120" s="64" t="s">
        <v>368</v>
      </c>
      <c r="C120" s="62"/>
      <c r="D120" s="62"/>
    </row>
    <row r="121" spans="1:6" ht="27">
      <c r="A121" s="62"/>
      <c r="B121" s="62" t="s">
        <v>367</v>
      </c>
      <c r="C121" s="63">
        <f>C119</f>
        <v>3930000</v>
      </c>
      <c r="D121" s="62">
        <f>C121*0.051</f>
        <v>200430</v>
      </c>
      <c r="F121" s="60">
        <f>D134-62638</f>
        <v>-0.004000000008090865</v>
      </c>
    </row>
    <row r="122" spans="1:4" ht="13.5">
      <c r="A122" s="62"/>
      <c r="B122" s="61" t="s">
        <v>323</v>
      </c>
      <c r="C122" s="42" t="s">
        <v>47</v>
      </c>
      <c r="D122" s="132">
        <f>D113+D117+D119+D121</f>
        <v>1186917</v>
      </c>
    </row>
    <row r="123" spans="1:4" ht="13.5">
      <c r="A123" s="41"/>
      <c r="B123" s="143" t="s">
        <v>473</v>
      </c>
      <c r="C123" s="144"/>
      <c r="D123" s="144"/>
    </row>
    <row r="124" spans="1:4" ht="27">
      <c r="A124" s="62"/>
      <c r="B124" s="62" t="s">
        <v>376</v>
      </c>
      <c r="C124" s="41" t="s">
        <v>47</v>
      </c>
      <c r="D124" s="62"/>
    </row>
    <row r="125" spans="1:4" ht="13.5">
      <c r="A125" s="65"/>
      <c r="B125" s="62" t="s">
        <v>375</v>
      </c>
      <c r="C125" s="223">
        <v>207673</v>
      </c>
      <c r="D125" s="62">
        <f>C125*0.22-79.25</f>
        <v>45608.81</v>
      </c>
    </row>
    <row r="126" spans="1:4" ht="13.5">
      <c r="A126" s="65"/>
      <c r="B126" s="62" t="s">
        <v>374</v>
      </c>
      <c r="C126" s="62"/>
      <c r="D126" s="62"/>
    </row>
    <row r="127" spans="1:4" ht="41.25">
      <c r="A127" s="65"/>
      <c r="B127" s="62" t="s">
        <v>373</v>
      </c>
      <c r="C127" s="62"/>
      <c r="D127" s="62"/>
    </row>
    <row r="128" spans="1:4" ht="27">
      <c r="A128" s="62"/>
      <c r="B128" s="62" t="s">
        <v>372</v>
      </c>
      <c r="C128" s="41" t="s">
        <v>47</v>
      </c>
      <c r="D128" s="62"/>
    </row>
    <row r="129" spans="1:4" ht="27">
      <c r="A129" s="65"/>
      <c r="B129" s="62" t="s">
        <v>371</v>
      </c>
      <c r="C129" s="63">
        <v>207673</v>
      </c>
      <c r="D129" s="62">
        <f>C129*0.029</f>
        <v>6022.517000000001</v>
      </c>
    </row>
    <row r="130" spans="1:4" ht="27">
      <c r="A130" s="65"/>
      <c r="B130" s="62" t="s">
        <v>370</v>
      </c>
      <c r="C130" s="62"/>
      <c r="D130" s="62"/>
    </row>
    <row r="131" spans="1:4" ht="41.25">
      <c r="A131" s="65"/>
      <c r="B131" s="62" t="s">
        <v>369</v>
      </c>
      <c r="C131" s="63">
        <f>C129</f>
        <v>207673</v>
      </c>
      <c r="D131" s="62">
        <f>C131*0.002</f>
        <v>415.346</v>
      </c>
    </row>
    <row r="132" spans="1:4" ht="41.25">
      <c r="A132" s="65"/>
      <c r="B132" s="64" t="s">
        <v>368</v>
      </c>
      <c r="C132" s="62"/>
      <c r="D132" s="62"/>
    </row>
    <row r="133" spans="1:6" ht="27">
      <c r="A133" s="62"/>
      <c r="B133" s="62" t="s">
        <v>367</v>
      </c>
      <c r="C133" s="63">
        <f>C131</f>
        <v>207673</v>
      </c>
      <c r="D133" s="62">
        <f>C133*0.051</f>
        <v>10591.322999999999</v>
      </c>
      <c r="F133" s="60">
        <f>D146-1582167</f>
        <v>-0.004000000189989805</v>
      </c>
    </row>
    <row r="134" spans="1:4" ht="13.5">
      <c r="A134" s="62"/>
      <c r="B134" s="61" t="s">
        <v>323</v>
      </c>
      <c r="C134" s="42" t="s">
        <v>47</v>
      </c>
      <c r="D134" s="132">
        <f>D125+D129+D131+D133</f>
        <v>62637.99599999999</v>
      </c>
    </row>
    <row r="135" spans="1:4" ht="13.5">
      <c r="A135" s="41"/>
      <c r="B135" s="143" t="s">
        <v>469</v>
      </c>
      <c r="C135" s="144"/>
      <c r="D135" s="144"/>
    </row>
    <row r="136" spans="1:4" ht="27">
      <c r="A136" s="62"/>
      <c r="B136" s="62" t="s">
        <v>376</v>
      </c>
      <c r="C136" s="41" t="s">
        <v>47</v>
      </c>
      <c r="D136" s="62"/>
    </row>
    <row r="137" spans="1:4" ht="13.5">
      <c r="A137" s="65"/>
      <c r="B137" s="62" t="s">
        <v>375</v>
      </c>
      <c r="C137" s="223">
        <v>5239043</v>
      </c>
      <c r="D137" s="62">
        <f>C137*0.22-23.99</f>
        <v>1152565.47</v>
      </c>
    </row>
    <row r="138" spans="1:4" ht="13.5">
      <c r="A138" s="65"/>
      <c r="B138" s="62" t="s">
        <v>374</v>
      </c>
      <c r="C138" s="62"/>
      <c r="D138" s="62"/>
    </row>
    <row r="139" spans="1:4" ht="41.25">
      <c r="A139" s="65"/>
      <c r="B139" s="62" t="s">
        <v>373</v>
      </c>
      <c r="C139" s="62"/>
      <c r="D139" s="62"/>
    </row>
    <row r="140" spans="1:4" ht="27">
      <c r="A140" s="62"/>
      <c r="B140" s="62" t="s">
        <v>372</v>
      </c>
      <c r="C140" s="41" t="s">
        <v>47</v>
      </c>
      <c r="D140" s="62"/>
    </row>
    <row r="141" spans="1:4" ht="27">
      <c r="A141" s="65"/>
      <c r="B141" s="62" t="s">
        <v>371</v>
      </c>
      <c r="C141" s="63">
        <f>C137</f>
        <v>5239043</v>
      </c>
      <c r="D141" s="62">
        <f>C141*0.029</f>
        <v>151932.247</v>
      </c>
    </row>
    <row r="142" spans="1:4" ht="27">
      <c r="A142" s="65"/>
      <c r="B142" s="62" t="s">
        <v>370</v>
      </c>
      <c r="C142" s="62"/>
      <c r="D142" s="62"/>
    </row>
    <row r="143" spans="1:4" ht="41.25">
      <c r="A143" s="65"/>
      <c r="B143" s="62" t="s">
        <v>369</v>
      </c>
      <c r="C143" s="63">
        <f>C141</f>
        <v>5239043</v>
      </c>
      <c r="D143" s="62">
        <f>C143*0.002</f>
        <v>10478.086</v>
      </c>
    </row>
    <row r="144" spans="1:4" ht="41.25">
      <c r="A144" s="65"/>
      <c r="B144" s="64" t="s">
        <v>368</v>
      </c>
      <c r="C144" s="62"/>
      <c r="D144" s="62"/>
    </row>
    <row r="145" spans="1:4" ht="27">
      <c r="A145" s="62"/>
      <c r="B145" s="62" t="s">
        <v>367</v>
      </c>
      <c r="C145" s="63">
        <f>C143</f>
        <v>5239043</v>
      </c>
      <c r="D145" s="62">
        <f>C145*0.051</f>
        <v>267191.19299999997</v>
      </c>
    </row>
    <row r="146" spans="1:4" ht="13.5">
      <c r="A146" s="199"/>
      <c r="B146" s="200" t="s">
        <v>323</v>
      </c>
      <c r="C146" s="201" t="s">
        <v>47</v>
      </c>
      <c r="D146" s="202">
        <f>D137+D141+D143+D145</f>
        <v>1582166.9959999998</v>
      </c>
    </row>
    <row r="147" spans="1:4" ht="13.5">
      <c r="A147" s="29"/>
      <c r="B147" s="32" t="s">
        <v>501</v>
      </c>
      <c r="C147" s="29"/>
      <c r="D147" s="67">
        <f>D98+D110+D122+D134+D146</f>
        <v>11566468.983999997</v>
      </c>
    </row>
    <row r="148" ht="14.25" thickBot="1"/>
    <row r="149" spans="1:4" ht="14.25" thickBot="1">
      <c r="A149" s="605" t="s">
        <v>584</v>
      </c>
      <c r="B149" s="606"/>
      <c r="C149" s="606"/>
      <c r="D149" s="607"/>
    </row>
    <row r="150" spans="1:6" ht="69">
      <c r="A150" s="101" t="s">
        <v>380</v>
      </c>
      <c r="B150" s="101" t="s">
        <v>379</v>
      </c>
      <c r="C150" s="101" t="s">
        <v>378</v>
      </c>
      <c r="D150" s="101" t="s">
        <v>377</v>
      </c>
      <c r="F150" s="60">
        <f>D163-676675</f>
        <v>0</v>
      </c>
    </row>
    <row r="151" spans="1:4" ht="13.5">
      <c r="A151" s="41">
        <v>1</v>
      </c>
      <c r="B151" s="41">
        <v>2</v>
      </c>
      <c r="C151" s="41">
        <v>3</v>
      </c>
      <c r="D151" s="41">
        <v>4</v>
      </c>
    </row>
    <row r="152" spans="1:4" ht="13.5">
      <c r="A152" s="41"/>
      <c r="B152" s="143" t="s">
        <v>467</v>
      </c>
      <c r="C152" s="144"/>
      <c r="D152" s="144"/>
    </row>
    <row r="153" spans="1:4" ht="27">
      <c r="A153" s="62"/>
      <c r="B153" s="62" t="s">
        <v>376</v>
      </c>
      <c r="C153" s="41" t="s">
        <v>47</v>
      </c>
      <c r="D153" s="62"/>
    </row>
    <row r="154" spans="1:4" ht="13.5">
      <c r="A154" s="65"/>
      <c r="B154" s="62" t="s">
        <v>375</v>
      </c>
      <c r="C154" s="222">
        <v>2240705</v>
      </c>
      <c r="D154" s="62">
        <f>C154*0.22-27.91</f>
        <v>492927.19</v>
      </c>
    </row>
    <row r="155" spans="1:4" ht="13.5">
      <c r="A155" s="65"/>
      <c r="B155" s="62" t="s">
        <v>374</v>
      </c>
      <c r="C155" s="62"/>
      <c r="D155" s="62"/>
    </row>
    <row r="156" spans="1:4" ht="41.25">
      <c r="A156" s="65"/>
      <c r="B156" s="62" t="s">
        <v>373</v>
      </c>
      <c r="C156" s="62"/>
      <c r="D156" s="62"/>
    </row>
    <row r="157" spans="1:4" ht="27">
      <c r="A157" s="62"/>
      <c r="B157" s="62" t="s">
        <v>372</v>
      </c>
      <c r="C157" s="41" t="s">
        <v>47</v>
      </c>
      <c r="D157" s="62"/>
    </row>
    <row r="158" spans="1:4" ht="27">
      <c r="A158" s="65"/>
      <c r="B158" s="62" t="s">
        <v>371</v>
      </c>
      <c r="C158" s="62">
        <f>C154</f>
        <v>2240705</v>
      </c>
      <c r="D158" s="62">
        <f>C158*0.029</f>
        <v>64980.445</v>
      </c>
    </row>
    <row r="159" spans="1:4" ht="27">
      <c r="A159" s="65"/>
      <c r="B159" s="62" t="s">
        <v>370</v>
      </c>
      <c r="C159" s="62"/>
      <c r="D159" s="62"/>
    </row>
    <row r="160" spans="1:4" ht="41.25">
      <c r="A160" s="65"/>
      <c r="B160" s="62" t="s">
        <v>369</v>
      </c>
      <c r="C160" s="62">
        <f>C158</f>
        <v>2240705</v>
      </c>
      <c r="D160" s="62">
        <f>C160*0.002</f>
        <v>4481.41</v>
      </c>
    </row>
    <row r="161" spans="1:4" ht="41.25">
      <c r="A161" s="65"/>
      <c r="B161" s="64" t="s">
        <v>368</v>
      </c>
      <c r="C161" s="62"/>
      <c r="D161" s="62"/>
    </row>
    <row r="162" spans="1:6" ht="27">
      <c r="A162" s="62"/>
      <c r="B162" s="62" t="s">
        <v>367</v>
      </c>
      <c r="C162" s="62">
        <f>C160</f>
        <v>2240705</v>
      </c>
      <c r="D162" s="62">
        <f>C162*0.051+10</f>
        <v>114285.95499999999</v>
      </c>
      <c r="F162" s="60">
        <f>D175-8242516</f>
        <v>0.003999999724328518</v>
      </c>
    </row>
    <row r="163" spans="1:4" ht="13.5">
      <c r="A163" s="62"/>
      <c r="B163" s="61" t="s">
        <v>323</v>
      </c>
      <c r="C163" s="42" t="s">
        <v>47</v>
      </c>
      <c r="D163" s="132">
        <f>D154+D158+D160+D162</f>
        <v>676675</v>
      </c>
    </row>
    <row r="164" spans="1:4" ht="13.5">
      <c r="A164" s="41"/>
      <c r="B164" s="143" t="s">
        <v>465</v>
      </c>
      <c r="C164" s="144"/>
      <c r="D164" s="144"/>
    </row>
    <row r="165" spans="1:4" ht="27">
      <c r="A165" s="62"/>
      <c r="B165" s="62" t="s">
        <v>376</v>
      </c>
      <c r="C165" s="41" t="s">
        <v>47</v>
      </c>
      <c r="D165" s="62"/>
    </row>
    <row r="166" spans="1:4" ht="13.5">
      <c r="A166" s="65"/>
      <c r="B166" s="62" t="s">
        <v>375</v>
      </c>
      <c r="C166" s="222">
        <v>27293192</v>
      </c>
      <c r="D166" s="62">
        <f>C166*0.22-27.98</f>
        <v>6004474.26</v>
      </c>
    </row>
    <row r="167" spans="1:4" ht="13.5">
      <c r="A167" s="65"/>
      <c r="B167" s="62" t="s">
        <v>374</v>
      </c>
      <c r="C167" s="62"/>
      <c r="D167" s="62"/>
    </row>
    <row r="168" spans="1:4" ht="41.25">
      <c r="A168" s="65"/>
      <c r="B168" s="62" t="s">
        <v>373</v>
      </c>
      <c r="C168" s="62"/>
      <c r="D168" s="62"/>
    </row>
    <row r="169" spans="1:4" ht="27">
      <c r="A169" s="62"/>
      <c r="B169" s="62" t="s">
        <v>372</v>
      </c>
      <c r="C169" s="41" t="s">
        <v>47</v>
      </c>
      <c r="D169" s="62"/>
    </row>
    <row r="170" spans="1:4" ht="27">
      <c r="A170" s="65"/>
      <c r="B170" s="62" t="s">
        <v>371</v>
      </c>
      <c r="C170" s="62">
        <f>C166</f>
        <v>27293192</v>
      </c>
      <c r="D170" s="62">
        <f>C170*0.029</f>
        <v>791502.5680000001</v>
      </c>
    </row>
    <row r="171" spans="1:4" ht="27">
      <c r="A171" s="65"/>
      <c r="B171" s="62" t="s">
        <v>370</v>
      </c>
      <c r="C171" s="62"/>
      <c r="D171" s="62"/>
    </row>
    <row r="172" spans="1:4" ht="41.25">
      <c r="A172" s="65"/>
      <c r="B172" s="62" t="s">
        <v>369</v>
      </c>
      <c r="C172" s="62">
        <f>C170</f>
        <v>27293192</v>
      </c>
      <c r="D172" s="62">
        <f>C172*0.002</f>
        <v>54586.384</v>
      </c>
    </row>
    <row r="173" spans="1:4" ht="41.25">
      <c r="A173" s="65"/>
      <c r="B173" s="64" t="s">
        <v>368</v>
      </c>
      <c r="C173" s="62"/>
      <c r="D173" s="62"/>
    </row>
    <row r="174" spans="1:6" ht="27">
      <c r="A174" s="62"/>
      <c r="B174" s="62" t="s">
        <v>367</v>
      </c>
      <c r="C174" s="62">
        <f>C172</f>
        <v>27293192</v>
      </c>
      <c r="D174" s="62">
        <f>C174*0.051</f>
        <v>1391952.792</v>
      </c>
      <c r="F174" s="60">
        <f>D175-676675</f>
        <v>7565841.004</v>
      </c>
    </row>
    <row r="175" spans="1:4" ht="13.5">
      <c r="A175" s="62"/>
      <c r="B175" s="61" t="s">
        <v>323</v>
      </c>
      <c r="C175" s="42" t="s">
        <v>47</v>
      </c>
      <c r="D175" s="132">
        <f>D170+D172+D174+D166</f>
        <v>8242516.004</v>
      </c>
    </row>
    <row r="176" spans="1:4" ht="13.5">
      <c r="A176" s="41"/>
      <c r="B176" s="143" t="s">
        <v>471</v>
      </c>
      <c r="C176" s="144"/>
      <c r="D176" s="144"/>
    </row>
    <row r="177" spans="1:4" ht="27">
      <c r="A177" s="62"/>
      <c r="B177" s="62" t="s">
        <v>376</v>
      </c>
      <c r="C177" s="41" t="s">
        <v>47</v>
      </c>
      <c r="D177" s="62"/>
    </row>
    <row r="178" spans="1:4" ht="13.5">
      <c r="A178" s="65"/>
      <c r="B178" s="62" t="s">
        <v>375</v>
      </c>
      <c r="C178" s="223">
        <v>4004700</v>
      </c>
      <c r="D178" s="62">
        <f>C178*0.22+54.6</f>
        <v>881088.6</v>
      </c>
    </row>
    <row r="179" spans="1:4" ht="13.5">
      <c r="A179" s="65"/>
      <c r="B179" s="62" t="s">
        <v>374</v>
      </c>
      <c r="C179" s="62"/>
      <c r="D179" s="62"/>
    </row>
    <row r="180" spans="1:4" ht="41.25">
      <c r="A180" s="65"/>
      <c r="B180" s="62" t="s">
        <v>373</v>
      </c>
      <c r="C180" s="62"/>
      <c r="D180" s="62"/>
    </row>
    <row r="181" spans="1:4" ht="27">
      <c r="A181" s="62"/>
      <c r="B181" s="62" t="s">
        <v>372</v>
      </c>
      <c r="C181" s="41" t="s">
        <v>47</v>
      </c>
      <c r="D181" s="62"/>
    </row>
    <row r="182" spans="1:4" ht="27">
      <c r="A182" s="65"/>
      <c r="B182" s="62" t="s">
        <v>371</v>
      </c>
      <c r="C182" s="63">
        <f>C178</f>
        <v>4004700</v>
      </c>
      <c r="D182" s="62">
        <f>C182*0.029</f>
        <v>116136.3</v>
      </c>
    </row>
    <row r="183" spans="1:4" ht="27">
      <c r="A183" s="65"/>
      <c r="B183" s="62" t="s">
        <v>370</v>
      </c>
      <c r="C183" s="62"/>
      <c r="D183" s="62"/>
    </row>
    <row r="184" spans="1:4" ht="41.25">
      <c r="A184" s="65"/>
      <c r="B184" s="62" t="s">
        <v>369</v>
      </c>
      <c r="C184" s="63">
        <f>C182</f>
        <v>4004700</v>
      </c>
      <c r="D184" s="62">
        <f>C184*0.002</f>
        <v>8009.400000000001</v>
      </c>
    </row>
    <row r="185" spans="1:4" ht="41.25">
      <c r="A185" s="65"/>
      <c r="B185" s="64" t="s">
        <v>368</v>
      </c>
      <c r="C185" s="62"/>
      <c r="D185" s="62"/>
    </row>
    <row r="186" spans="1:6" ht="27">
      <c r="A186" s="62"/>
      <c r="B186" s="62" t="s">
        <v>367</v>
      </c>
      <c r="C186" s="63">
        <f>C184</f>
        <v>4004700</v>
      </c>
      <c r="D186" s="62">
        <f>C186*0.051</f>
        <v>204239.69999999998</v>
      </c>
      <c r="F186" s="60">
        <f>D199-63802</f>
        <v>-0.001999999993131496</v>
      </c>
    </row>
    <row r="187" spans="1:4" ht="13.5">
      <c r="A187" s="62"/>
      <c r="B187" s="61" t="s">
        <v>323</v>
      </c>
      <c r="C187" s="42" t="s">
        <v>47</v>
      </c>
      <c r="D187" s="132">
        <f>D178+D182+D184+D186</f>
        <v>1209474</v>
      </c>
    </row>
    <row r="188" spans="1:4" ht="13.5">
      <c r="A188" s="41"/>
      <c r="B188" s="143" t="s">
        <v>473</v>
      </c>
      <c r="C188" s="144"/>
      <c r="D188" s="144"/>
    </row>
    <row r="189" spans="1:4" ht="27">
      <c r="A189" s="62"/>
      <c r="B189" s="62" t="s">
        <v>376</v>
      </c>
      <c r="C189" s="41" t="s">
        <v>47</v>
      </c>
      <c r="D189" s="62"/>
    </row>
    <row r="190" spans="1:4" ht="13.5">
      <c r="A190" s="65"/>
      <c r="B190" s="62" t="s">
        <v>375</v>
      </c>
      <c r="C190" s="223">
        <v>211134</v>
      </c>
      <c r="D190" s="62">
        <f>C190*0.22+39.53</f>
        <v>46489.01</v>
      </c>
    </row>
    <row r="191" spans="1:4" ht="13.5">
      <c r="A191" s="65"/>
      <c r="B191" s="62" t="s">
        <v>374</v>
      </c>
      <c r="C191" s="62"/>
      <c r="D191" s="62"/>
    </row>
    <row r="192" spans="1:16" ht="41.25">
      <c r="A192" s="65"/>
      <c r="B192" s="62" t="s">
        <v>373</v>
      </c>
      <c r="C192" s="62"/>
      <c r="D192" s="62"/>
    </row>
    <row r="193" spans="1:4" ht="27">
      <c r="A193" s="62"/>
      <c r="B193" s="62" t="s">
        <v>372</v>
      </c>
      <c r="C193" s="41" t="s">
        <v>47</v>
      </c>
      <c r="D193" s="62"/>
    </row>
    <row r="194" spans="1:4" ht="27">
      <c r="A194" s="65"/>
      <c r="B194" s="62" t="s">
        <v>371</v>
      </c>
      <c r="C194" s="63">
        <f>C190</f>
        <v>211134</v>
      </c>
      <c r="D194" s="62">
        <f>C194*0.029</f>
        <v>6122.886</v>
      </c>
    </row>
    <row r="195" spans="1:4" ht="27">
      <c r="A195" s="65"/>
      <c r="B195" s="62" t="s">
        <v>370</v>
      </c>
      <c r="C195" s="62"/>
      <c r="D195" s="62"/>
    </row>
    <row r="196" spans="1:4" ht="41.25">
      <c r="A196" s="65"/>
      <c r="B196" s="62" t="s">
        <v>369</v>
      </c>
      <c r="C196" s="63">
        <f>C194</f>
        <v>211134</v>
      </c>
      <c r="D196" s="62">
        <f>C196*0.002</f>
        <v>422.26800000000003</v>
      </c>
    </row>
    <row r="197" spans="1:4" ht="41.25">
      <c r="A197" s="65"/>
      <c r="B197" s="64" t="s">
        <v>368</v>
      </c>
      <c r="C197" s="62"/>
      <c r="D197" s="62"/>
    </row>
    <row r="198" spans="1:6" ht="27">
      <c r="A198" s="62"/>
      <c r="B198" s="62" t="s">
        <v>367</v>
      </c>
      <c r="C198" s="63">
        <f>C196</f>
        <v>211134</v>
      </c>
      <c r="D198" s="62">
        <f>C198*0.051</f>
        <v>10767.833999999999</v>
      </c>
      <c r="F198" s="60">
        <f>D211-1579427</f>
        <v>0</v>
      </c>
    </row>
    <row r="199" spans="1:4" ht="13.5">
      <c r="A199" s="62"/>
      <c r="B199" s="61" t="s">
        <v>323</v>
      </c>
      <c r="C199" s="42" t="s">
        <v>47</v>
      </c>
      <c r="D199" s="132">
        <f>D190+D194+D196+D198</f>
        <v>63801.99800000001</v>
      </c>
    </row>
    <row r="200" spans="1:4" ht="13.5">
      <c r="A200" s="41"/>
      <c r="B200" s="143" t="s">
        <v>469</v>
      </c>
      <c r="C200" s="144"/>
      <c r="D200" s="144"/>
    </row>
    <row r="201" spans="1:4" ht="27">
      <c r="A201" s="62"/>
      <c r="B201" s="62" t="s">
        <v>376</v>
      </c>
      <c r="C201" s="41" t="s">
        <v>47</v>
      </c>
      <c r="D201" s="62"/>
    </row>
    <row r="202" spans="1:4" ht="13.5">
      <c r="A202" s="65"/>
      <c r="B202" s="62" t="s">
        <v>375</v>
      </c>
      <c r="C202" s="223">
        <v>5229625</v>
      </c>
      <c r="D202" s="62">
        <f>C202*0.22+80.25</f>
        <v>1150597.75</v>
      </c>
    </row>
    <row r="203" spans="1:4" ht="13.5">
      <c r="A203" s="65"/>
      <c r="B203" s="62" t="s">
        <v>374</v>
      </c>
      <c r="C203" s="62"/>
      <c r="D203" s="62"/>
    </row>
    <row r="204" spans="1:4" ht="41.25">
      <c r="A204" s="65"/>
      <c r="B204" s="62" t="s">
        <v>373</v>
      </c>
      <c r="C204" s="62"/>
      <c r="D204" s="62"/>
    </row>
    <row r="205" spans="1:4" ht="27">
      <c r="A205" s="62"/>
      <c r="B205" s="62" t="s">
        <v>372</v>
      </c>
      <c r="C205" s="41" t="s">
        <v>47</v>
      </c>
      <c r="D205" s="62"/>
    </row>
    <row r="206" spans="1:4" ht="27">
      <c r="A206" s="65"/>
      <c r="B206" s="62" t="s">
        <v>371</v>
      </c>
      <c r="C206" s="63">
        <f>C202</f>
        <v>5229625</v>
      </c>
      <c r="D206" s="62">
        <f>C206*0.029</f>
        <v>151659.125</v>
      </c>
    </row>
    <row r="207" spans="1:4" ht="27">
      <c r="A207" s="65"/>
      <c r="B207" s="62" t="s">
        <v>370</v>
      </c>
      <c r="C207" s="62"/>
      <c r="D207" s="62"/>
    </row>
    <row r="208" spans="1:4" ht="41.25">
      <c r="A208" s="65"/>
      <c r="B208" s="62" t="s">
        <v>369</v>
      </c>
      <c r="C208" s="63">
        <f>C206</f>
        <v>5229625</v>
      </c>
      <c r="D208" s="62">
        <f>C208*0.002</f>
        <v>10459.25</v>
      </c>
    </row>
    <row r="209" spans="1:4" ht="41.25">
      <c r="A209" s="65"/>
      <c r="B209" s="64" t="s">
        <v>368</v>
      </c>
      <c r="C209" s="62"/>
      <c r="D209" s="62"/>
    </row>
    <row r="210" spans="1:4" ht="27">
      <c r="A210" s="62"/>
      <c r="B210" s="62" t="s">
        <v>367</v>
      </c>
      <c r="C210" s="63">
        <f>C208</f>
        <v>5229625</v>
      </c>
      <c r="D210" s="62">
        <f>C210*0.051</f>
        <v>266710.875</v>
      </c>
    </row>
    <row r="211" spans="1:4" ht="13.5">
      <c r="A211" s="199"/>
      <c r="B211" s="200" t="s">
        <v>323</v>
      </c>
      <c r="C211" s="201" t="s">
        <v>47</v>
      </c>
      <c r="D211" s="202">
        <f>D202+D206+D208+D210</f>
        <v>1579427</v>
      </c>
    </row>
    <row r="212" spans="1:4" ht="13.5">
      <c r="A212" s="29"/>
      <c r="B212" s="32" t="s">
        <v>501</v>
      </c>
      <c r="C212" s="29"/>
      <c r="D212" s="67">
        <f>D163+D175+D187+D199+D211</f>
        <v>11771894.002</v>
      </c>
    </row>
  </sheetData>
  <sheetProtection/>
  <mergeCells count="4">
    <mergeCell ref="B1:D1"/>
    <mergeCell ref="A84:D84"/>
    <mergeCell ref="A149:D149"/>
    <mergeCell ref="A6:E6"/>
  </mergeCells>
  <hyperlinks>
    <hyperlink ref="B18" location="P192" display="P192"/>
    <hyperlink ref="B30" location="P192" display="P192"/>
    <hyperlink ref="B42" location="P192" display="P192"/>
    <hyperlink ref="B54" location="P192" display="P192"/>
    <hyperlink ref="B66" location="P192" display="P192"/>
    <hyperlink ref="B96" location="P192" display="P192"/>
    <hyperlink ref="B108" location="P192" display="P192"/>
    <hyperlink ref="B120" location="P192" display="P192"/>
    <hyperlink ref="B132" location="P192" display="P192"/>
    <hyperlink ref="B144" location="P192" display="P192"/>
    <hyperlink ref="B161" location="P192" display="P192"/>
    <hyperlink ref="B173" location="P192" display="P192"/>
    <hyperlink ref="B185" location="P192" display="P192"/>
    <hyperlink ref="B197" location="P192" display="P192"/>
    <hyperlink ref="B209" location="P192" display="P192"/>
    <hyperlink ref="B79" location="P192" display="P192"/>
  </hyperlinks>
  <printOptions/>
  <pageMargins left="0.7874015748031497" right="0.3937007874015748" top="0.3937007874015748" bottom="0.3937007874015748" header="0.31496062992125984" footer="0.31496062992125984"/>
  <pageSetup horizontalDpi="600" verticalDpi="600" orientation="portrait" paperSize="9" scale="43" r:id="rId1"/>
</worksheet>
</file>

<file path=xl/worksheets/sheet6.xml><?xml version="1.0" encoding="utf-8"?>
<worksheet xmlns="http://schemas.openxmlformats.org/spreadsheetml/2006/main" xmlns:r="http://schemas.openxmlformats.org/officeDocument/2006/relationships">
  <sheetPr>
    <tabColor rgb="FF92D050"/>
  </sheetPr>
  <dimension ref="A2:J33"/>
  <sheetViews>
    <sheetView view="pageBreakPreview" zoomScale="90" zoomScaleSheetLayoutView="90" zoomScalePageLayoutView="0" workbookViewId="0" topLeftCell="A1">
      <selection activeCell="F16" sqref="F16"/>
    </sheetView>
  </sheetViews>
  <sheetFormatPr defaultColWidth="9.125" defaultRowHeight="12.75"/>
  <cols>
    <col min="1" max="1" width="9.125" style="47" customWidth="1"/>
    <col min="2" max="2" width="23.50390625" style="47" customWidth="1"/>
    <col min="3" max="6" width="15.125" style="47" customWidth="1"/>
    <col min="7" max="16384" width="9.125" style="47" customWidth="1"/>
  </cols>
  <sheetData>
    <row r="2" spans="1:6" ht="14.25">
      <c r="A2" s="609" t="s">
        <v>366</v>
      </c>
      <c r="B2" s="609"/>
      <c r="C2" s="609"/>
      <c r="D2" s="609"/>
      <c r="E2" s="609"/>
      <c r="F2" s="609"/>
    </row>
    <row r="4" spans="1:6" ht="14.25">
      <c r="A4" s="45" t="s">
        <v>365</v>
      </c>
      <c r="B4" s="28"/>
      <c r="C4" s="28"/>
      <c r="D4" s="59"/>
      <c r="E4" s="28"/>
      <c r="F4" s="28"/>
    </row>
    <row r="5" spans="1:6" ht="14.25">
      <c r="A5" s="45" t="s">
        <v>364</v>
      </c>
      <c r="B5" s="28"/>
      <c r="C5" s="28"/>
      <c r="D5" s="28"/>
      <c r="E5" s="28"/>
      <c r="F5" s="28"/>
    </row>
    <row r="6" spans="1:6" ht="15" thickBot="1">
      <c r="A6" s="45"/>
      <c r="B6" s="45"/>
      <c r="C6" s="45"/>
      <c r="D6" s="45"/>
      <c r="E6" s="45"/>
      <c r="F6" s="45"/>
    </row>
    <row r="7" spans="1:6" ht="15" thickBot="1">
      <c r="A7" s="605" t="s">
        <v>538</v>
      </c>
      <c r="B7" s="606"/>
      <c r="C7" s="606"/>
      <c r="D7" s="606"/>
      <c r="E7" s="606"/>
      <c r="F7" s="607"/>
    </row>
    <row r="8" spans="1:6" ht="69">
      <c r="A8" s="101" t="s">
        <v>363</v>
      </c>
      <c r="B8" s="101" t="s">
        <v>362</v>
      </c>
      <c r="C8" s="101" t="s">
        <v>361</v>
      </c>
      <c r="D8" s="101" t="s">
        <v>360</v>
      </c>
      <c r="E8" s="101" t="s">
        <v>359</v>
      </c>
      <c r="F8" s="101" t="s">
        <v>358</v>
      </c>
    </row>
    <row r="9" spans="1:6" ht="14.25">
      <c r="A9" s="55">
        <v>1</v>
      </c>
      <c r="B9" s="55">
        <v>2</v>
      </c>
      <c r="C9" s="55">
        <v>3</v>
      </c>
      <c r="D9" s="55">
        <v>4</v>
      </c>
      <c r="E9" s="55">
        <v>5</v>
      </c>
      <c r="F9" s="55">
        <v>6</v>
      </c>
    </row>
    <row r="10" spans="1:6" ht="16.5" customHeight="1" hidden="1">
      <c r="A10" s="55"/>
      <c r="B10" s="52" t="s">
        <v>357</v>
      </c>
      <c r="C10" s="50"/>
      <c r="D10" s="55"/>
      <c r="E10" s="55"/>
      <c r="F10" s="55"/>
    </row>
    <row r="11" spans="1:6" ht="14.25" hidden="1">
      <c r="A11" s="41" t="s">
        <v>325</v>
      </c>
      <c r="B11" s="56" t="s">
        <v>356</v>
      </c>
      <c r="C11" s="56"/>
      <c r="D11" s="55"/>
      <c r="E11" s="54"/>
      <c r="F11" s="53"/>
    </row>
    <row r="12" spans="1:6" ht="14.25" hidden="1">
      <c r="A12" s="41"/>
      <c r="B12" s="58" t="s">
        <v>323</v>
      </c>
      <c r="C12" s="56"/>
      <c r="D12" s="55"/>
      <c r="E12" s="54"/>
      <c r="F12" s="53"/>
    </row>
    <row r="13" spans="1:6" ht="18" customHeight="1">
      <c r="A13" s="41"/>
      <c r="B13" s="168" t="s">
        <v>527</v>
      </c>
      <c r="C13" s="169"/>
      <c r="D13" s="165"/>
      <c r="E13" s="170"/>
      <c r="F13" s="171"/>
    </row>
    <row r="14" spans="1:6" ht="14.25">
      <c r="A14" s="41" t="s">
        <v>325</v>
      </c>
      <c r="B14" s="56" t="s">
        <v>355</v>
      </c>
      <c r="C14" s="56">
        <v>21401</v>
      </c>
      <c r="D14" s="57">
        <f>F14/E14</f>
        <v>12903.225806451614</v>
      </c>
      <c r="E14" s="54">
        <v>31</v>
      </c>
      <c r="F14" s="53">
        <v>400000</v>
      </c>
    </row>
    <row r="15" spans="1:6" ht="14.25" hidden="1">
      <c r="A15" s="41"/>
      <c r="B15" s="56"/>
      <c r="C15" s="56"/>
      <c r="D15" s="55"/>
      <c r="E15" s="54"/>
      <c r="F15" s="53"/>
    </row>
    <row r="16" spans="1:6" ht="14.25">
      <c r="A16" s="41">
        <v>2</v>
      </c>
      <c r="B16" s="56" t="s">
        <v>354</v>
      </c>
      <c r="C16" s="56">
        <v>21301</v>
      </c>
      <c r="D16" s="55"/>
      <c r="E16" s="54"/>
      <c r="F16" s="53">
        <v>0</v>
      </c>
    </row>
    <row r="17" spans="1:6" ht="14.25">
      <c r="A17" s="50"/>
      <c r="B17" s="52" t="s">
        <v>323</v>
      </c>
      <c r="C17" s="51"/>
      <c r="D17" s="50"/>
      <c r="E17" s="50"/>
      <c r="F17" s="49">
        <f>F14+F16</f>
        <v>400000</v>
      </c>
    </row>
    <row r="18" spans="1:10" ht="15" thickBot="1">
      <c r="A18" s="28"/>
      <c r="B18" s="28"/>
      <c r="C18" s="28"/>
      <c r="D18" s="28"/>
      <c r="E18" s="28"/>
      <c r="F18" s="28"/>
      <c r="J18" s="48"/>
    </row>
    <row r="19" spans="1:6" ht="15" thickBot="1">
      <c r="A19" s="611" t="s">
        <v>553</v>
      </c>
      <c r="B19" s="612"/>
      <c r="C19" s="612"/>
      <c r="D19" s="612"/>
      <c r="E19" s="612"/>
      <c r="F19" s="613"/>
    </row>
    <row r="20" spans="1:6" ht="69">
      <c r="A20" s="101" t="s">
        <v>363</v>
      </c>
      <c r="B20" s="101" t="s">
        <v>362</v>
      </c>
      <c r="C20" s="101" t="s">
        <v>361</v>
      </c>
      <c r="D20" s="101" t="s">
        <v>360</v>
      </c>
      <c r="E20" s="101" t="s">
        <v>359</v>
      </c>
      <c r="F20" s="101" t="s">
        <v>358</v>
      </c>
    </row>
    <row r="21" spans="1:6" ht="14.25">
      <c r="A21" s="55">
        <v>1</v>
      </c>
      <c r="B21" s="55">
        <v>2</v>
      </c>
      <c r="C21" s="55">
        <v>3</v>
      </c>
      <c r="D21" s="55">
        <v>4</v>
      </c>
      <c r="E21" s="55">
        <v>5</v>
      </c>
      <c r="F21" s="55">
        <v>6</v>
      </c>
    </row>
    <row r="22" spans="1:6" ht="14.25">
      <c r="A22" s="41"/>
      <c r="B22" s="168" t="s">
        <v>527</v>
      </c>
      <c r="C22" s="169"/>
      <c r="D22" s="165"/>
      <c r="E22" s="170"/>
      <c r="F22" s="171"/>
    </row>
    <row r="23" spans="1:6" ht="14.25">
      <c r="A23" s="41" t="s">
        <v>325</v>
      </c>
      <c r="B23" s="56" t="s">
        <v>355</v>
      </c>
      <c r="C23" s="56">
        <v>21401</v>
      </c>
      <c r="D23" s="57">
        <f>F23/E23</f>
        <v>0</v>
      </c>
      <c r="E23" s="54">
        <v>31</v>
      </c>
      <c r="F23" s="53">
        <v>0</v>
      </c>
    </row>
    <row r="24" spans="1:6" ht="14.25">
      <c r="A24" s="41">
        <v>2</v>
      </c>
      <c r="B24" s="56" t="s">
        <v>354</v>
      </c>
      <c r="C24" s="56">
        <v>21301</v>
      </c>
      <c r="D24" s="55"/>
      <c r="E24" s="54"/>
      <c r="F24" s="53">
        <v>0</v>
      </c>
    </row>
    <row r="25" spans="1:6" ht="14.25">
      <c r="A25" s="50"/>
      <c r="B25" s="52" t="s">
        <v>323</v>
      </c>
      <c r="C25" s="51"/>
      <c r="D25" s="50"/>
      <c r="E25" s="50"/>
      <c r="F25" s="49">
        <f>F23+F24</f>
        <v>0</v>
      </c>
    </row>
    <row r="26" ht="15" thickBot="1"/>
    <row r="27" spans="1:6" ht="15" thickBot="1">
      <c r="A27" s="611" t="s">
        <v>584</v>
      </c>
      <c r="B27" s="612"/>
      <c r="C27" s="612"/>
      <c r="D27" s="612"/>
      <c r="E27" s="612"/>
      <c r="F27" s="613"/>
    </row>
    <row r="28" spans="1:6" ht="69">
      <c r="A28" s="101" t="s">
        <v>363</v>
      </c>
      <c r="B28" s="101" t="s">
        <v>362</v>
      </c>
      <c r="C28" s="101" t="s">
        <v>361</v>
      </c>
      <c r="D28" s="101" t="s">
        <v>360</v>
      </c>
      <c r="E28" s="101" t="s">
        <v>359</v>
      </c>
      <c r="F28" s="101" t="s">
        <v>358</v>
      </c>
    </row>
    <row r="29" spans="1:6" ht="14.25">
      <c r="A29" s="55">
        <v>1</v>
      </c>
      <c r="B29" s="55">
        <v>2</v>
      </c>
      <c r="C29" s="55">
        <v>3</v>
      </c>
      <c r="D29" s="55">
        <v>4</v>
      </c>
      <c r="E29" s="55">
        <v>5</v>
      </c>
      <c r="F29" s="55">
        <v>6</v>
      </c>
    </row>
    <row r="30" spans="1:6" ht="14.25">
      <c r="A30" s="41"/>
      <c r="B30" s="168" t="s">
        <v>527</v>
      </c>
      <c r="C30" s="169"/>
      <c r="D30" s="165"/>
      <c r="E30" s="170"/>
      <c r="F30" s="171"/>
    </row>
    <row r="31" spans="1:6" ht="14.25">
      <c r="A31" s="41" t="s">
        <v>325</v>
      </c>
      <c r="B31" s="56" t="s">
        <v>355</v>
      </c>
      <c r="C31" s="56">
        <v>21401</v>
      </c>
      <c r="D31" s="57">
        <f>F31/E31</f>
        <v>0</v>
      </c>
      <c r="E31" s="54">
        <v>31</v>
      </c>
      <c r="F31" s="53">
        <v>0</v>
      </c>
    </row>
    <row r="32" spans="1:6" ht="14.25">
      <c r="A32" s="41">
        <v>2</v>
      </c>
      <c r="B32" s="56" t="s">
        <v>354</v>
      </c>
      <c r="C32" s="56">
        <v>21301</v>
      </c>
      <c r="D32" s="55"/>
      <c r="E32" s="54"/>
      <c r="F32" s="53">
        <v>0</v>
      </c>
    </row>
    <row r="33" spans="1:6" ht="14.25">
      <c r="A33" s="50"/>
      <c r="B33" s="52" t="s">
        <v>323</v>
      </c>
      <c r="C33" s="51"/>
      <c r="D33" s="50"/>
      <c r="E33" s="50"/>
      <c r="F33" s="49">
        <f>F31+F32</f>
        <v>0</v>
      </c>
    </row>
  </sheetData>
  <sheetProtection/>
  <mergeCells count="4">
    <mergeCell ref="A2:F2"/>
    <mergeCell ref="A19:F19"/>
    <mergeCell ref="A27:F27"/>
    <mergeCell ref="A7:F7"/>
  </mergeCells>
  <printOptions/>
  <pageMargins left="0.7" right="0.7" top="0.75" bottom="0.75" header="0.3" footer="0.3"/>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92D050"/>
  </sheetPr>
  <dimension ref="A2:H50"/>
  <sheetViews>
    <sheetView view="pageBreakPreview" zoomScale="80" zoomScaleSheetLayoutView="80" zoomScalePageLayoutView="0" workbookViewId="0" topLeftCell="A1">
      <selection activeCell="G25" sqref="G25"/>
    </sheetView>
  </sheetViews>
  <sheetFormatPr defaultColWidth="9.125" defaultRowHeight="12.75"/>
  <cols>
    <col min="1" max="1" width="4.00390625" style="47" customWidth="1"/>
    <col min="2" max="2" width="26.125" style="47" customWidth="1"/>
    <col min="3" max="6" width="16.50390625" style="47" customWidth="1"/>
    <col min="7" max="7" width="18.50390625" style="47" customWidth="1"/>
    <col min="8" max="16384" width="9.125" style="47" customWidth="1"/>
  </cols>
  <sheetData>
    <row r="2" ht="14.25">
      <c r="A2" s="45" t="s">
        <v>421</v>
      </c>
    </row>
    <row r="3" ht="14.25">
      <c r="A3" s="45"/>
    </row>
    <row r="4" spans="1:6" ht="14.25">
      <c r="A4" s="45" t="s">
        <v>422</v>
      </c>
      <c r="B4" s="28"/>
      <c r="C4" s="28"/>
      <c r="D4" s="28"/>
      <c r="E4" s="28"/>
      <c r="F4" s="28"/>
    </row>
    <row r="5" spans="1:6" s="93" customFormat="1" ht="14.25">
      <c r="A5" s="45" t="s">
        <v>381</v>
      </c>
      <c r="B5" s="28"/>
      <c r="C5" s="28"/>
      <c r="D5" s="28"/>
      <c r="E5" s="28"/>
      <c r="F5" s="28"/>
    </row>
    <row r="6" ht="15" thickBot="1"/>
    <row r="7" spans="1:7" s="93" customFormat="1" ht="15" thickBot="1">
      <c r="A7" s="605" t="s">
        <v>538</v>
      </c>
      <c r="B7" s="606"/>
      <c r="C7" s="606"/>
      <c r="D7" s="606"/>
      <c r="E7" s="606"/>
      <c r="F7" s="606"/>
      <c r="G7" s="607"/>
    </row>
    <row r="8" spans="1:8" ht="54.75">
      <c r="A8" s="101" t="s">
        <v>363</v>
      </c>
      <c r="B8" s="101" t="s">
        <v>362</v>
      </c>
      <c r="C8" s="101" t="s">
        <v>321</v>
      </c>
      <c r="D8" s="101" t="s">
        <v>423</v>
      </c>
      <c r="E8" s="101" t="s">
        <v>424</v>
      </c>
      <c r="F8" s="101" t="s">
        <v>425</v>
      </c>
      <c r="G8" s="101" t="s">
        <v>388</v>
      </c>
      <c r="H8" s="238" t="s">
        <v>531</v>
      </c>
    </row>
    <row r="9" spans="1:8" ht="14.25">
      <c r="A9" s="55">
        <v>1</v>
      </c>
      <c r="B9" s="55">
        <v>2</v>
      </c>
      <c r="C9" s="55"/>
      <c r="D9" s="55">
        <v>3</v>
      </c>
      <c r="E9" s="55">
        <v>4</v>
      </c>
      <c r="F9" s="55">
        <v>5</v>
      </c>
      <c r="G9" s="55">
        <v>6</v>
      </c>
      <c r="H9" s="73"/>
    </row>
    <row r="10" spans="1:8" ht="15" customHeight="1">
      <c r="A10" s="55"/>
      <c r="B10" s="143" t="s">
        <v>467</v>
      </c>
      <c r="C10" s="143"/>
      <c r="D10" s="165"/>
      <c r="E10" s="165"/>
      <c r="F10" s="165"/>
      <c r="G10" s="165"/>
      <c r="H10" s="172"/>
    </row>
    <row r="11" spans="1:8" ht="14.25">
      <c r="A11" s="41" t="s">
        <v>325</v>
      </c>
      <c r="B11" s="56" t="s">
        <v>426</v>
      </c>
      <c r="C11" s="56"/>
      <c r="D11" s="54">
        <v>1</v>
      </c>
      <c r="E11" s="91">
        <v>12</v>
      </c>
      <c r="F11" s="91">
        <v>75</v>
      </c>
      <c r="G11" s="53">
        <v>0</v>
      </c>
      <c r="H11" s="73"/>
    </row>
    <row r="12" spans="1:8" ht="27">
      <c r="A12" s="41" t="s">
        <v>328</v>
      </c>
      <c r="B12" s="56" t="s">
        <v>427</v>
      </c>
      <c r="C12" s="74">
        <v>26601</v>
      </c>
      <c r="D12" s="54"/>
      <c r="E12" s="91"/>
      <c r="F12" s="91"/>
      <c r="G12" s="53">
        <v>60000</v>
      </c>
      <c r="H12" s="73">
        <v>70090</v>
      </c>
    </row>
    <row r="13" spans="1:8" ht="14.25">
      <c r="A13" s="41"/>
      <c r="B13" s="52" t="s">
        <v>323</v>
      </c>
      <c r="C13" s="51">
        <f>C12</f>
        <v>26601</v>
      </c>
      <c r="D13" s="54"/>
      <c r="E13" s="91"/>
      <c r="F13" s="91"/>
      <c r="G13" s="94">
        <f>G11+G12</f>
        <v>60000</v>
      </c>
      <c r="H13" s="126">
        <f>H12</f>
        <v>70090</v>
      </c>
    </row>
    <row r="14" spans="1:8" ht="14.25">
      <c r="A14" s="41"/>
      <c r="B14" s="143" t="s">
        <v>465</v>
      </c>
      <c r="C14" s="143"/>
      <c r="D14" s="170"/>
      <c r="E14" s="173"/>
      <c r="F14" s="173"/>
      <c r="G14" s="171"/>
      <c r="H14" s="172"/>
    </row>
    <row r="15" spans="1:8" ht="27" customHeight="1">
      <c r="A15" s="41">
        <v>1</v>
      </c>
      <c r="B15" s="56" t="s">
        <v>426</v>
      </c>
      <c r="C15" s="56"/>
      <c r="D15" s="54">
        <v>2</v>
      </c>
      <c r="E15" s="91">
        <v>12</v>
      </c>
      <c r="F15" s="91">
        <v>75</v>
      </c>
      <c r="G15" s="317">
        <f>D15*E15*F15</f>
        <v>1800</v>
      </c>
      <c r="H15" s="293"/>
    </row>
    <row r="16" spans="1:8" ht="27">
      <c r="A16" s="41">
        <v>2</v>
      </c>
      <c r="B16" s="56" t="s">
        <v>427</v>
      </c>
      <c r="C16" s="74">
        <v>26601</v>
      </c>
      <c r="D16" s="54"/>
      <c r="E16" s="91"/>
      <c r="F16" s="91"/>
      <c r="G16" s="317">
        <f>40000-G15</f>
        <v>38200</v>
      </c>
      <c r="H16" s="293"/>
    </row>
    <row r="17" spans="1:8" ht="14.25">
      <c r="A17" s="50"/>
      <c r="B17" s="52" t="s">
        <v>323</v>
      </c>
      <c r="C17" s="51">
        <f>C16</f>
        <v>26601</v>
      </c>
      <c r="D17" s="50"/>
      <c r="E17" s="50"/>
      <c r="F17" s="50"/>
      <c r="G17" s="318">
        <f>G16+G15</f>
        <v>40000</v>
      </c>
      <c r="H17" s="319">
        <f>H16</f>
        <v>0</v>
      </c>
    </row>
    <row r="18" spans="1:8" ht="14.25">
      <c r="A18" s="50"/>
      <c r="B18" s="143" t="s">
        <v>465</v>
      </c>
      <c r="C18" s="143"/>
      <c r="D18" s="170"/>
      <c r="E18" s="173"/>
      <c r="F18" s="173"/>
      <c r="G18" s="171"/>
      <c r="H18" s="172"/>
    </row>
    <row r="19" spans="1:8" ht="72" customHeight="1">
      <c r="A19" s="50"/>
      <c r="B19" s="368" t="s">
        <v>588</v>
      </c>
      <c r="C19" s="370" t="s">
        <v>589</v>
      </c>
      <c r="D19" s="366"/>
      <c r="E19" s="367"/>
      <c r="F19" s="367"/>
      <c r="G19" s="369">
        <v>188760</v>
      </c>
      <c r="H19" s="276"/>
    </row>
    <row r="20" spans="1:8" ht="14.25">
      <c r="A20" s="50"/>
      <c r="B20" s="52" t="s">
        <v>323</v>
      </c>
      <c r="C20" s="371" t="str">
        <f>C19</f>
        <v>26401</v>
      </c>
      <c r="D20" s="50"/>
      <c r="E20" s="50"/>
      <c r="F20" s="50"/>
      <c r="G20" s="318">
        <f>G19</f>
        <v>188760</v>
      </c>
      <c r="H20" s="319"/>
    </row>
    <row r="21" spans="1:8" ht="14.25">
      <c r="A21" s="50"/>
      <c r="B21" s="143" t="s">
        <v>465</v>
      </c>
      <c r="C21" s="143"/>
      <c r="D21" s="170"/>
      <c r="E21" s="173"/>
      <c r="F21" s="173"/>
      <c r="G21" s="171"/>
      <c r="H21" s="172"/>
    </row>
    <row r="22" spans="1:8" ht="50.25" customHeight="1">
      <c r="A22" s="50"/>
      <c r="B22" s="43" t="s">
        <v>590</v>
      </c>
      <c r="C22" s="372" t="s">
        <v>591</v>
      </c>
      <c r="D22" s="50"/>
      <c r="E22" s="50"/>
      <c r="F22" s="50"/>
      <c r="G22" s="373">
        <v>81510</v>
      </c>
      <c r="H22" s="319"/>
    </row>
    <row r="23" spans="1:8" ht="14.25">
      <c r="A23" s="50"/>
      <c r="B23" s="52"/>
      <c r="C23" s="371" t="str">
        <f>C22</f>
        <v>26602</v>
      </c>
      <c r="D23" s="50"/>
      <c r="E23" s="50"/>
      <c r="F23" s="50"/>
      <c r="G23" s="318">
        <f>G22</f>
        <v>81510</v>
      </c>
      <c r="H23" s="319"/>
    </row>
    <row r="24" spans="1:8" ht="14.25">
      <c r="A24" s="73"/>
      <c r="B24" s="235" t="s">
        <v>501</v>
      </c>
      <c r="C24" s="235"/>
      <c r="D24" s="236"/>
      <c r="E24" s="236"/>
      <c r="F24" s="236"/>
      <c r="G24" s="237">
        <f>G13+G17+G20+G23</f>
        <v>370270</v>
      </c>
      <c r="H24" s="235">
        <f>H13+H17</f>
        <v>70090</v>
      </c>
    </row>
    <row r="25" spans="7:8" ht="15" thickBot="1">
      <c r="G25" s="28"/>
      <c r="H25" s="28"/>
    </row>
    <row r="26" spans="1:8" ht="15" thickBot="1">
      <c r="A26" s="611" t="s">
        <v>553</v>
      </c>
      <c r="B26" s="612"/>
      <c r="C26" s="612"/>
      <c r="D26" s="612"/>
      <c r="E26" s="612"/>
      <c r="F26" s="613"/>
      <c r="G26" s="28"/>
      <c r="H26" s="28"/>
    </row>
    <row r="27" spans="1:6" ht="54.75">
      <c r="A27" s="101" t="s">
        <v>363</v>
      </c>
      <c r="B27" s="101" t="s">
        <v>362</v>
      </c>
      <c r="C27" s="101" t="s">
        <v>423</v>
      </c>
      <c r="D27" s="101" t="s">
        <v>424</v>
      </c>
      <c r="E27" s="101" t="s">
        <v>425</v>
      </c>
      <c r="F27" s="101" t="s">
        <v>388</v>
      </c>
    </row>
    <row r="28" spans="1:6" ht="14.25">
      <c r="A28" s="55">
        <v>1</v>
      </c>
      <c r="B28" s="55">
        <v>2</v>
      </c>
      <c r="C28" s="55">
        <v>3</v>
      </c>
      <c r="D28" s="55">
        <v>4</v>
      </c>
      <c r="E28" s="55">
        <v>5</v>
      </c>
      <c r="F28" s="55">
        <v>6</v>
      </c>
    </row>
    <row r="29" spans="1:6" ht="14.25">
      <c r="A29" s="55"/>
      <c r="B29" s="143" t="s">
        <v>467</v>
      </c>
      <c r="C29" s="165"/>
      <c r="D29" s="165"/>
      <c r="E29" s="165"/>
      <c r="F29" s="165"/>
    </row>
    <row r="30" spans="1:6" ht="14.25">
      <c r="A30" s="41" t="s">
        <v>325</v>
      </c>
      <c r="B30" s="56" t="s">
        <v>426</v>
      </c>
      <c r="C30" s="54">
        <v>1</v>
      </c>
      <c r="D30" s="91">
        <v>12</v>
      </c>
      <c r="E30" s="91">
        <v>75</v>
      </c>
      <c r="F30" s="53">
        <v>0</v>
      </c>
    </row>
    <row r="31" spans="1:6" ht="27">
      <c r="A31" s="41" t="s">
        <v>328</v>
      </c>
      <c r="B31" s="56" t="s">
        <v>427</v>
      </c>
      <c r="C31" s="54"/>
      <c r="D31" s="91"/>
      <c r="E31" s="91"/>
      <c r="F31" s="53">
        <f>100000-F30</f>
        <v>100000</v>
      </c>
    </row>
    <row r="32" spans="1:6" ht="14.25">
      <c r="A32" s="41"/>
      <c r="B32" s="52" t="s">
        <v>323</v>
      </c>
      <c r="C32" s="54"/>
      <c r="D32" s="91"/>
      <c r="E32" s="91"/>
      <c r="F32" s="94">
        <f>F30+F31</f>
        <v>100000</v>
      </c>
    </row>
    <row r="33" spans="1:6" ht="14.25">
      <c r="A33" s="41"/>
      <c r="B33" s="143" t="s">
        <v>465</v>
      </c>
      <c r="C33" s="170"/>
      <c r="D33" s="173"/>
      <c r="E33" s="173"/>
      <c r="F33" s="171"/>
    </row>
    <row r="34" spans="1:6" ht="14.25">
      <c r="A34" s="41">
        <v>1</v>
      </c>
      <c r="B34" s="56" t="s">
        <v>426</v>
      </c>
      <c r="C34" s="54">
        <v>2</v>
      </c>
      <c r="D34" s="91">
        <v>12</v>
      </c>
      <c r="E34" s="91">
        <v>75</v>
      </c>
      <c r="F34" s="53">
        <f>C34*D34*E34</f>
        <v>1800</v>
      </c>
    </row>
    <row r="35" spans="1:6" ht="27">
      <c r="A35" s="41">
        <v>2</v>
      </c>
      <c r="B35" s="56" t="s">
        <v>427</v>
      </c>
      <c r="C35" s="54"/>
      <c r="D35" s="91"/>
      <c r="E35" s="91"/>
      <c r="F35" s="53">
        <f>40000-F34</f>
        <v>38200</v>
      </c>
    </row>
    <row r="36" spans="1:6" ht="14.25">
      <c r="A36" s="50"/>
      <c r="B36" s="52" t="s">
        <v>323</v>
      </c>
      <c r="C36" s="50"/>
      <c r="D36" s="50"/>
      <c r="E36" s="50"/>
      <c r="F36" s="49">
        <f>F35+F34</f>
        <v>40000</v>
      </c>
    </row>
    <row r="37" spans="1:6" ht="14.25">
      <c r="A37" s="73"/>
      <c r="B37" s="126" t="s">
        <v>501</v>
      </c>
      <c r="C37" s="73"/>
      <c r="D37" s="73"/>
      <c r="E37" s="73"/>
      <c r="F37" s="127">
        <f>F32+F36</f>
        <v>140000</v>
      </c>
    </row>
    <row r="38" ht="15" thickBot="1"/>
    <row r="39" spans="1:6" ht="15" thickBot="1">
      <c r="A39" s="611" t="s">
        <v>584</v>
      </c>
      <c r="B39" s="612"/>
      <c r="C39" s="612"/>
      <c r="D39" s="612"/>
      <c r="E39" s="612"/>
      <c r="F39" s="613"/>
    </row>
    <row r="40" spans="1:6" ht="54.75">
      <c r="A40" s="101" t="s">
        <v>363</v>
      </c>
      <c r="B40" s="101" t="s">
        <v>362</v>
      </c>
      <c r="C40" s="101" t="s">
        <v>423</v>
      </c>
      <c r="D40" s="101" t="s">
        <v>424</v>
      </c>
      <c r="E40" s="101" t="s">
        <v>425</v>
      </c>
      <c r="F40" s="101" t="s">
        <v>388</v>
      </c>
    </row>
    <row r="41" spans="1:6" ht="14.25">
      <c r="A41" s="55">
        <v>1</v>
      </c>
      <c r="B41" s="55">
        <v>2</v>
      </c>
      <c r="C41" s="55">
        <v>3</v>
      </c>
      <c r="D41" s="55">
        <v>4</v>
      </c>
      <c r="E41" s="55">
        <v>5</v>
      </c>
      <c r="F41" s="55">
        <v>6</v>
      </c>
    </row>
    <row r="42" spans="1:6" ht="14.25">
      <c r="A42" s="55"/>
      <c r="B42" s="143" t="s">
        <v>467</v>
      </c>
      <c r="C42" s="165"/>
      <c r="D42" s="165"/>
      <c r="E42" s="165"/>
      <c r="F42" s="165"/>
    </row>
    <row r="43" spans="1:6" ht="14.25">
      <c r="A43" s="41" t="s">
        <v>325</v>
      </c>
      <c r="B43" s="56" t="s">
        <v>426</v>
      </c>
      <c r="C43" s="54">
        <v>1</v>
      </c>
      <c r="D43" s="91">
        <v>12</v>
      </c>
      <c r="E43" s="91">
        <v>75</v>
      </c>
      <c r="F43" s="53">
        <f>C43*D43*E43</f>
        <v>900</v>
      </c>
    </row>
    <row r="44" spans="1:6" ht="27">
      <c r="A44" s="41" t="s">
        <v>328</v>
      </c>
      <c r="B44" s="56" t="s">
        <v>427</v>
      </c>
      <c r="C44" s="54"/>
      <c r="D44" s="91"/>
      <c r="E44" s="91"/>
      <c r="F44" s="53">
        <f>100000-F43</f>
        <v>99100</v>
      </c>
    </row>
    <row r="45" spans="1:6" ht="14.25">
      <c r="A45" s="41"/>
      <c r="B45" s="52" t="s">
        <v>323</v>
      </c>
      <c r="C45" s="54"/>
      <c r="D45" s="91"/>
      <c r="E45" s="91"/>
      <c r="F45" s="94">
        <f>F43+F44</f>
        <v>100000</v>
      </c>
    </row>
    <row r="46" spans="1:6" ht="14.25">
      <c r="A46" s="41"/>
      <c r="B46" s="143" t="s">
        <v>465</v>
      </c>
      <c r="C46" s="170"/>
      <c r="D46" s="173"/>
      <c r="E46" s="173"/>
      <c r="F46" s="171"/>
    </row>
    <row r="47" spans="1:6" ht="14.25">
      <c r="A47" s="41">
        <v>1</v>
      </c>
      <c r="B47" s="56" t="s">
        <v>426</v>
      </c>
      <c r="C47" s="54">
        <v>2</v>
      </c>
      <c r="D47" s="91">
        <v>12</v>
      </c>
      <c r="E47" s="91">
        <v>75</v>
      </c>
      <c r="F47" s="53">
        <f>C47*D47*E47</f>
        <v>1800</v>
      </c>
    </row>
    <row r="48" spans="1:6" ht="27">
      <c r="A48" s="41">
        <v>2</v>
      </c>
      <c r="B48" s="56" t="s">
        <v>427</v>
      </c>
      <c r="C48" s="54"/>
      <c r="D48" s="91"/>
      <c r="E48" s="91"/>
      <c r="F48" s="53">
        <f>40000-F47</f>
        <v>38200</v>
      </c>
    </row>
    <row r="49" spans="1:6" ht="14.25">
      <c r="A49" s="50"/>
      <c r="B49" s="52" t="s">
        <v>323</v>
      </c>
      <c r="C49" s="50"/>
      <c r="D49" s="50"/>
      <c r="E49" s="50"/>
      <c r="F49" s="49">
        <f>F48+F47</f>
        <v>40000</v>
      </c>
    </row>
    <row r="50" spans="1:6" ht="14.25">
      <c r="A50" s="73"/>
      <c r="B50" s="126" t="s">
        <v>501</v>
      </c>
      <c r="C50" s="73"/>
      <c r="D50" s="73"/>
      <c r="E50" s="73"/>
      <c r="F50" s="127">
        <f>F45+F49</f>
        <v>140000</v>
      </c>
    </row>
  </sheetData>
  <sheetProtection/>
  <mergeCells count="3">
    <mergeCell ref="A26:F26"/>
    <mergeCell ref="A39:F39"/>
    <mergeCell ref="A7:G7"/>
  </mergeCells>
  <printOptions/>
  <pageMargins left="0.7" right="0.7" top="0.75" bottom="0.75" header="0.3" footer="0.3"/>
  <pageSetup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tabColor rgb="FF92D050"/>
  </sheetPr>
  <dimension ref="A1:AN35"/>
  <sheetViews>
    <sheetView view="pageBreakPreview" zoomScale="90" zoomScaleSheetLayoutView="90" zoomScalePageLayoutView="0" workbookViewId="0" topLeftCell="A7">
      <selection activeCell="G15" sqref="G15"/>
    </sheetView>
  </sheetViews>
  <sheetFormatPr defaultColWidth="14.50390625" defaultRowHeight="12.75"/>
  <cols>
    <col min="1" max="1" width="5.625" style="47" customWidth="1"/>
    <col min="2" max="2" width="40.50390625" style="47" customWidth="1"/>
    <col min="3" max="4" width="10.375" style="47" bestFit="1" customWidth="1"/>
    <col min="5" max="5" width="10.125" style="47" bestFit="1" customWidth="1"/>
    <col min="6" max="6" width="13.375" style="47" bestFit="1" customWidth="1"/>
    <col min="7" max="16384" width="14.50390625" style="47" customWidth="1"/>
  </cols>
  <sheetData>
    <row r="1" spans="1:6" ht="14.25">
      <c r="A1" s="45" t="s">
        <v>395</v>
      </c>
      <c r="B1" s="28"/>
      <c r="C1" s="28"/>
      <c r="D1" s="28"/>
      <c r="E1" s="28"/>
      <c r="F1" s="28"/>
    </row>
    <row r="2" spans="1:6" ht="14.25">
      <c r="A2" s="45"/>
      <c r="B2" s="28"/>
      <c r="C2" s="28"/>
      <c r="D2" s="28"/>
      <c r="E2" s="28"/>
      <c r="F2" s="28"/>
    </row>
    <row r="3" spans="1:6" ht="14.25">
      <c r="A3" s="45" t="s">
        <v>394</v>
      </c>
      <c r="B3" s="28"/>
      <c r="C3" s="28"/>
      <c r="D3" s="28"/>
      <c r="E3" s="28"/>
      <c r="F3" s="28"/>
    </row>
    <row r="4" spans="1:40" ht="14.25">
      <c r="A4" s="614" t="s">
        <v>393</v>
      </c>
      <c r="B4" s="614"/>
      <c r="C4" s="614"/>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row>
    <row r="5" spans="1:6" ht="14.25">
      <c r="A5" s="45"/>
      <c r="B5" s="28"/>
      <c r="C5" s="28"/>
      <c r="D5" s="28"/>
      <c r="E5" s="28"/>
      <c r="F5" s="28"/>
    </row>
    <row r="6" spans="1:6" ht="15" thickBot="1">
      <c r="A6" s="609" t="s">
        <v>392</v>
      </c>
      <c r="B6" s="609"/>
      <c r="C6" s="609"/>
      <c r="D6" s="609"/>
      <c r="E6" s="609"/>
      <c r="F6" s="609"/>
    </row>
    <row r="7" spans="1:7" ht="15" thickBot="1">
      <c r="A7" s="605" t="s">
        <v>538</v>
      </c>
      <c r="B7" s="606"/>
      <c r="C7" s="606"/>
      <c r="D7" s="606"/>
      <c r="E7" s="606"/>
      <c r="F7" s="606"/>
      <c r="G7" s="607"/>
    </row>
    <row r="8" spans="1:7" ht="54.75">
      <c r="A8" s="224" t="s">
        <v>346</v>
      </c>
      <c r="B8" s="224" t="s">
        <v>362</v>
      </c>
      <c r="C8" s="101" t="s">
        <v>391</v>
      </c>
      <c r="D8" s="101" t="s">
        <v>390</v>
      </c>
      <c r="E8" s="101" t="s">
        <v>389</v>
      </c>
      <c r="F8" s="101" t="s">
        <v>388</v>
      </c>
      <c r="G8" s="238" t="s">
        <v>531</v>
      </c>
    </row>
    <row r="9" spans="1:7" ht="14.25">
      <c r="A9" s="71">
        <v>1</v>
      </c>
      <c r="B9" s="71">
        <v>2</v>
      </c>
      <c r="C9" s="71">
        <v>3</v>
      </c>
      <c r="D9" s="71">
        <v>4</v>
      </c>
      <c r="E9" s="71">
        <v>5</v>
      </c>
      <c r="F9" s="71">
        <v>6</v>
      </c>
      <c r="G9" s="73"/>
    </row>
    <row r="10" spans="1:7" ht="14.25">
      <c r="A10" s="71"/>
      <c r="B10" s="143" t="s">
        <v>467</v>
      </c>
      <c r="C10" s="174"/>
      <c r="D10" s="174"/>
      <c r="E10" s="174"/>
      <c r="F10" s="174"/>
      <c r="G10" s="172"/>
    </row>
    <row r="11" spans="1:7" ht="14.25">
      <c r="A11" s="71">
        <v>1</v>
      </c>
      <c r="B11" s="56" t="s">
        <v>387</v>
      </c>
      <c r="C11" s="71"/>
      <c r="D11" s="71"/>
      <c r="E11" s="70"/>
      <c r="F11" s="70"/>
      <c r="G11" s="73"/>
    </row>
    <row r="12" spans="1:7" ht="19.5" customHeight="1">
      <c r="A12" s="71">
        <v>2</v>
      </c>
      <c r="B12" s="29" t="s">
        <v>386</v>
      </c>
      <c r="C12" s="71">
        <v>2</v>
      </c>
      <c r="D12" s="71">
        <v>12</v>
      </c>
      <c r="E12" s="70">
        <f>F12/D12/C12</f>
        <v>1333.3333333333333</v>
      </c>
      <c r="F12" s="70">
        <v>32000</v>
      </c>
      <c r="G12" s="73">
        <v>0</v>
      </c>
    </row>
    <row r="13" spans="1:7" ht="19.5" customHeight="1">
      <c r="A13" s="71">
        <v>3</v>
      </c>
      <c r="B13" s="56" t="s">
        <v>385</v>
      </c>
      <c r="C13" s="71">
        <v>1</v>
      </c>
      <c r="D13" s="71">
        <v>12</v>
      </c>
      <c r="E13" s="70">
        <f>F13/D13</f>
        <v>250</v>
      </c>
      <c r="F13" s="70">
        <v>3000</v>
      </c>
      <c r="G13" s="73"/>
    </row>
    <row r="14" spans="1:7" ht="19.5" customHeight="1">
      <c r="A14" s="71">
        <v>5</v>
      </c>
      <c r="B14" s="56" t="s">
        <v>384</v>
      </c>
      <c r="C14" s="71">
        <v>1</v>
      </c>
      <c r="D14" s="71">
        <v>12</v>
      </c>
      <c r="E14" s="70">
        <v>1000</v>
      </c>
      <c r="F14" s="70">
        <f>C14*D14*E14</f>
        <v>12000</v>
      </c>
      <c r="G14" s="73">
        <v>6406.27</v>
      </c>
    </row>
    <row r="15" spans="1:9" ht="19.5" customHeight="1">
      <c r="A15" s="68"/>
      <c r="B15" s="175" t="s">
        <v>323</v>
      </c>
      <c r="C15" s="176" t="s">
        <v>47</v>
      </c>
      <c r="D15" s="176" t="s">
        <v>47</v>
      </c>
      <c r="E15" s="176" t="s">
        <v>47</v>
      </c>
      <c r="F15" s="177">
        <f>F12+F13+F14</f>
        <v>47000</v>
      </c>
      <c r="G15" s="178">
        <f>G12+G13+G14</f>
        <v>6406.27</v>
      </c>
      <c r="I15" s="66"/>
    </row>
    <row r="16" spans="1:6" ht="15" thickBot="1">
      <c r="A16" s="28"/>
      <c r="B16" s="28"/>
      <c r="C16" s="28"/>
      <c r="D16" s="28"/>
      <c r="E16" s="28"/>
      <c r="F16" s="28"/>
    </row>
    <row r="17" spans="1:6" ht="15" thickBot="1">
      <c r="A17" s="605" t="s">
        <v>553</v>
      </c>
      <c r="B17" s="606"/>
      <c r="C17" s="606"/>
      <c r="D17" s="606"/>
      <c r="E17" s="606"/>
      <c r="F17" s="607"/>
    </row>
    <row r="18" spans="1:6" ht="54.75">
      <c r="A18" s="224" t="s">
        <v>346</v>
      </c>
      <c r="B18" s="224" t="s">
        <v>362</v>
      </c>
      <c r="C18" s="101" t="s">
        <v>391</v>
      </c>
      <c r="D18" s="101" t="s">
        <v>390</v>
      </c>
      <c r="E18" s="101" t="s">
        <v>389</v>
      </c>
      <c r="F18" s="101" t="s">
        <v>388</v>
      </c>
    </row>
    <row r="19" spans="1:6" ht="14.25">
      <c r="A19" s="71">
        <v>1</v>
      </c>
      <c r="B19" s="71">
        <v>2</v>
      </c>
      <c r="C19" s="71">
        <v>3</v>
      </c>
      <c r="D19" s="71">
        <v>4</v>
      </c>
      <c r="E19" s="71">
        <v>5</v>
      </c>
      <c r="F19" s="71">
        <v>6</v>
      </c>
    </row>
    <row r="20" spans="1:6" ht="14.25">
      <c r="A20" s="71"/>
      <c r="B20" s="143" t="s">
        <v>467</v>
      </c>
      <c r="C20" s="174"/>
      <c r="D20" s="174"/>
      <c r="E20" s="174"/>
      <c r="F20" s="174"/>
    </row>
    <row r="21" spans="1:6" ht="14.25">
      <c r="A21" s="71">
        <v>1</v>
      </c>
      <c r="B21" s="56" t="s">
        <v>387</v>
      </c>
      <c r="C21" s="71"/>
      <c r="D21" s="71"/>
      <c r="E21" s="70"/>
      <c r="F21" s="70"/>
    </row>
    <row r="22" spans="1:6" ht="14.25">
      <c r="A22" s="71">
        <v>2</v>
      </c>
      <c r="B22" s="29" t="s">
        <v>386</v>
      </c>
      <c r="C22" s="71">
        <v>2</v>
      </c>
      <c r="D22" s="71">
        <v>12</v>
      </c>
      <c r="E22" s="70">
        <f>F22/D22/C22</f>
        <v>1579.1666666666667</v>
      </c>
      <c r="F22" s="70">
        <v>37900</v>
      </c>
    </row>
    <row r="23" spans="1:6" ht="14.25">
      <c r="A23" s="71">
        <v>3</v>
      </c>
      <c r="B23" s="56" t="s">
        <v>385</v>
      </c>
      <c r="C23" s="71">
        <v>1</v>
      </c>
      <c r="D23" s="71">
        <v>12</v>
      </c>
      <c r="E23" s="70">
        <f>F23/D23</f>
        <v>250</v>
      </c>
      <c r="F23" s="70">
        <v>3000</v>
      </c>
    </row>
    <row r="24" spans="1:8" ht="14.25">
      <c r="A24" s="71">
        <v>5</v>
      </c>
      <c r="B24" s="56" t="s">
        <v>384</v>
      </c>
      <c r="C24" s="71">
        <v>1</v>
      </c>
      <c r="D24" s="71">
        <v>12</v>
      </c>
      <c r="E24" s="70">
        <v>1000</v>
      </c>
      <c r="F24" s="70">
        <f>C24*D24*E24</f>
        <v>12000</v>
      </c>
      <c r="G24" s="90"/>
      <c r="H24" s="90"/>
    </row>
    <row r="25" spans="1:8" ht="14.25">
      <c r="A25" s="68"/>
      <c r="B25" s="175" t="s">
        <v>323</v>
      </c>
      <c r="C25" s="176" t="s">
        <v>47</v>
      </c>
      <c r="D25" s="176" t="s">
        <v>47</v>
      </c>
      <c r="E25" s="176" t="s">
        <v>47</v>
      </c>
      <c r="F25" s="177">
        <f>F22+F23+F24</f>
        <v>52900</v>
      </c>
      <c r="G25" s="28"/>
      <c r="H25" s="28"/>
    </row>
    <row r="26" ht="15" thickBot="1"/>
    <row r="27" spans="1:6" ht="15" thickBot="1">
      <c r="A27" s="605" t="s">
        <v>584</v>
      </c>
      <c r="B27" s="606"/>
      <c r="C27" s="606"/>
      <c r="D27" s="606"/>
      <c r="E27" s="606"/>
      <c r="F27" s="607"/>
    </row>
    <row r="28" spans="1:6" ht="54.75">
      <c r="A28" s="224" t="s">
        <v>346</v>
      </c>
      <c r="B28" s="224" t="s">
        <v>362</v>
      </c>
      <c r="C28" s="101" t="s">
        <v>391</v>
      </c>
      <c r="D28" s="101" t="s">
        <v>390</v>
      </c>
      <c r="E28" s="101" t="s">
        <v>389</v>
      </c>
      <c r="F28" s="101" t="s">
        <v>388</v>
      </c>
    </row>
    <row r="29" spans="1:6" ht="14.25">
      <c r="A29" s="71">
        <v>1</v>
      </c>
      <c r="B29" s="71">
        <v>2</v>
      </c>
      <c r="C29" s="71">
        <v>3</v>
      </c>
      <c r="D29" s="71">
        <v>4</v>
      </c>
      <c r="E29" s="71">
        <v>5</v>
      </c>
      <c r="F29" s="71">
        <v>6</v>
      </c>
    </row>
    <row r="30" spans="1:6" ht="14.25">
      <c r="A30" s="71"/>
      <c r="B30" s="143" t="s">
        <v>467</v>
      </c>
      <c r="C30" s="174"/>
      <c r="D30" s="174"/>
      <c r="E30" s="174"/>
      <c r="F30" s="174"/>
    </row>
    <row r="31" spans="1:6" ht="14.25">
      <c r="A31" s="71">
        <v>1</v>
      </c>
      <c r="B31" s="56" t="s">
        <v>387</v>
      </c>
      <c r="C31" s="71"/>
      <c r="D31" s="71"/>
      <c r="E31" s="70"/>
      <c r="F31" s="70"/>
    </row>
    <row r="32" spans="1:6" ht="14.25">
      <c r="A32" s="71">
        <v>2</v>
      </c>
      <c r="B32" s="29" t="s">
        <v>386</v>
      </c>
      <c r="C32" s="71">
        <v>2</v>
      </c>
      <c r="D32" s="71">
        <v>12</v>
      </c>
      <c r="E32" s="70">
        <f>F32/D32/C32</f>
        <v>1579.1666666666667</v>
      </c>
      <c r="F32" s="70">
        <v>37900</v>
      </c>
    </row>
    <row r="33" spans="1:6" ht="14.25">
      <c r="A33" s="71">
        <v>3</v>
      </c>
      <c r="B33" s="56" t="s">
        <v>385</v>
      </c>
      <c r="C33" s="71">
        <v>1</v>
      </c>
      <c r="D33" s="71">
        <v>12</v>
      </c>
      <c r="E33" s="70">
        <f>F33/D33</f>
        <v>250</v>
      </c>
      <c r="F33" s="70">
        <v>3000</v>
      </c>
    </row>
    <row r="34" spans="1:6" ht="14.25">
      <c r="A34" s="71">
        <v>5</v>
      </c>
      <c r="B34" s="56" t="s">
        <v>384</v>
      </c>
      <c r="C34" s="71">
        <v>1</v>
      </c>
      <c r="D34" s="71">
        <v>12</v>
      </c>
      <c r="E34" s="70">
        <v>1000</v>
      </c>
      <c r="F34" s="70">
        <f>C34*D34*E34</f>
        <v>12000</v>
      </c>
    </row>
    <row r="35" spans="1:6" ht="14.25">
      <c r="A35" s="68"/>
      <c r="B35" s="175" t="s">
        <v>323</v>
      </c>
      <c r="C35" s="176" t="s">
        <v>47</v>
      </c>
      <c r="D35" s="176" t="s">
        <v>47</v>
      </c>
      <c r="E35" s="176" t="s">
        <v>47</v>
      </c>
      <c r="F35" s="177">
        <f>F32+F33+F34</f>
        <v>52900</v>
      </c>
    </row>
  </sheetData>
  <sheetProtection/>
  <mergeCells count="5">
    <mergeCell ref="A4:AN4"/>
    <mergeCell ref="A6:F6"/>
    <mergeCell ref="A17:F17"/>
    <mergeCell ref="A27:F27"/>
    <mergeCell ref="A7:G7"/>
  </mergeCells>
  <printOptions/>
  <pageMargins left="0.7874015748031497" right="0.3937007874015748" top="0.3937007874015748" bottom="0.3937007874015748" header="0.31496062992125984" footer="0.31496062992125984"/>
  <pageSetup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sheetPr>
    <tabColor rgb="FF92D050"/>
  </sheetPr>
  <dimension ref="A2:K40"/>
  <sheetViews>
    <sheetView view="pageBreakPreview" zoomScale="90" zoomScaleSheetLayoutView="90" zoomScalePageLayoutView="0" workbookViewId="0" topLeftCell="A1">
      <selection activeCell="G10" sqref="G10"/>
    </sheetView>
  </sheetViews>
  <sheetFormatPr defaultColWidth="22.50390625" defaultRowHeight="12.75"/>
  <cols>
    <col min="1" max="1" width="5.625" style="47" customWidth="1"/>
    <col min="2" max="2" width="34.125" style="47" customWidth="1"/>
    <col min="3" max="3" width="11.125" style="47" bestFit="1" customWidth="1"/>
    <col min="4" max="4" width="14.00390625" style="47" bestFit="1" customWidth="1"/>
    <col min="5" max="5" width="10.875" style="47" bestFit="1" customWidth="1"/>
    <col min="6" max="6" width="14.125" style="47" bestFit="1" customWidth="1"/>
    <col min="7" max="7" width="14.125" style="47" customWidth="1"/>
    <col min="8" max="8" width="22.50390625" style="47" customWidth="1"/>
    <col min="9" max="9" width="15.00390625" style="47" customWidth="1"/>
    <col min="10" max="16384" width="22.50390625" style="47" customWidth="1"/>
  </cols>
  <sheetData>
    <row r="2" spans="1:7" ht="14.25">
      <c r="A2" s="609" t="s">
        <v>428</v>
      </c>
      <c r="B2" s="609"/>
      <c r="C2" s="609"/>
      <c r="D2" s="609"/>
      <c r="E2" s="609"/>
      <c r="F2" s="609"/>
      <c r="G2" s="141"/>
    </row>
    <row r="3" spans="1:7" ht="15" thickBot="1">
      <c r="A3" s="234"/>
      <c r="B3" s="234"/>
      <c r="C3" s="234"/>
      <c r="D3" s="234"/>
      <c r="E3" s="234"/>
      <c r="F3" s="234"/>
      <c r="G3" s="234"/>
    </row>
    <row r="4" spans="1:7" ht="15" thickBot="1">
      <c r="A4" s="605" t="s">
        <v>538</v>
      </c>
      <c r="B4" s="606"/>
      <c r="C4" s="606"/>
      <c r="D4" s="606"/>
      <c r="E4" s="606"/>
      <c r="F4" s="606"/>
      <c r="G4" s="607"/>
    </row>
    <row r="5" spans="1:7" ht="54.75">
      <c r="A5" s="101" t="s">
        <v>413</v>
      </c>
      <c r="B5" s="101" t="s">
        <v>0</v>
      </c>
      <c r="C5" s="101" t="s">
        <v>429</v>
      </c>
      <c r="D5" s="101" t="s">
        <v>430</v>
      </c>
      <c r="E5" s="101" t="s">
        <v>431</v>
      </c>
      <c r="F5" s="101" t="s">
        <v>432</v>
      </c>
      <c r="G5" s="101" t="s">
        <v>531</v>
      </c>
    </row>
    <row r="6" spans="1:7" ht="14.25">
      <c r="A6" s="71">
        <v>1</v>
      </c>
      <c r="B6" s="71">
        <v>2</v>
      </c>
      <c r="C6" s="71">
        <v>3</v>
      </c>
      <c r="D6" s="71">
        <v>4</v>
      </c>
      <c r="E6" s="71">
        <v>5</v>
      </c>
      <c r="F6" s="71">
        <v>6</v>
      </c>
      <c r="G6" s="71"/>
    </row>
    <row r="7" spans="1:7" ht="19.5" customHeight="1">
      <c r="A7" s="71"/>
      <c r="B7" s="143" t="s">
        <v>467</v>
      </c>
      <c r="C7" s="174"/>
      <c r="D7" s="174"/>
      <c r="E7" s="174"/>
      <c r="F7" s="174"/>
      <c r="G7" s="174"/>
    </row>
    <row r="8" spans="1:7" ht="19.5" customHeight="1">
      <c r="A8" s="71" t="s">
        <v>325</v>
      </c>
      <c r="B8" s="72" t="s">
        <v>433</v>
      </c>
      <c r="C8" s="239">
        <f>F8/D8</f>
        <v>81209.67741935483</v>
      </c>
      <c r="D8" s="240">
        <v>6.2</v>
      </c>
      <c r="E8" s="71">
        <v>1</v>
      </c>
      <c r="F8" s="70">
        <v>503500</v>
      </c>
      <c r="G8" s="70">
        <v>8826.67</v>
      </c>
    </row>
    <row r="9" spans="1:8" ht="19.5" customHeight="1">
      <c r="A9" s="72" t="s">
        <v>328</v>
      </c>
      <c r="B9" s="41" t="s">
        <v>434</v>
      </c>
      <c r="C9" s="84">
        <f>F9/D9</f>
        <v>720.7471535917329</v>
      </c>
      <c r="D9" s="240">
        <v>5248.72</v>
      </c>
      <c r="E9" s="71">
        <v>1</v>
      </c>
      <c r="F9" s="84">
        <v>3783000</v>
      </c>
      <c r="G9" s="84">
        <f>318333.25</f>
        <v>318333.25</v>
      </c>
      <c r="H9" s="47">
        <v>353000</v>
      </c>
    </row>
    <row r="10" spans="1:8" ht="19.5" customHeight="1">
      <c r="A10" s="71" t="s">
        <v>331</v>
      </c>
      <c r="B10" s="41" t="s">
        <v>435</v>
      </c>
      <c r="C10" s="84">
        <f>F10/D10</f>
        <v>3849.0895213171952</v>
      </c>
      <c r="D10" s="240">
        <v>42.25</v>
      </c>
      <c r="E10" s="71">
        <v>1</v>
      </c>
      <c r="F10" s="138">
        <f>H14</f>
        <v>162624.0322756515</v>
      </c>
      <c r="G10" s="138"/>
      <c r="H10" s="66">
        <f>H14+H15</f>
        <v>353000</v>
      </c>
    </row>
    <row r="11" spans="1:10" ht="19.5" customHeight="1">
      <c r="A11" s="71" t="s">
        <v>326</v>
      </c>
      <c r="B11" s="72" t="s">
        <v>436</v>
      </c>
      <c r="C11" s="84">
        <f>F11/D11</f>
        <v>3849.0895213171952</v>
      </c>
      <c r="D11" s="240">
        <v>49.46</v>
      </c>
      <c r="E11" s="71">
        <v>1</v>
      </c>
      <c r="F11" s="138">
        <f>H15</f>
        <v>190375.96772434848</v>
      </c>
      <c r="G11" s="138">
        <v>40000</v>
      </c>
      <c r="I11" s="47">
        <f>I14+I15</f>
        <v>91.71000000000001</v>
      </c>
      <c r="J11" s="47">
        <f>H9/I11</f>
        <v>3849.0895213171952</v>
      </c>
    </row>
    <row r="12" spans="1:7" ht="19.5" customHeight="1" hidden="1">
      <c r="A12" s="71" t="s">
        <v>329</v>
      </c>
      <c r="B12" s="29"/>
      <c r="C12" s="84"/>
      <c r="D12" s="38"/>
      <c r="E12" s="71"/>
      <c r="F12" s="70"/>
      <c r="G12" s="70"/>
    </row>
    <row r="13" spans="1:7" ht="14.25" hidden="1">
      <c r="A13" s="72"/>
      <c r="B13" s="56"/>
      <c r="C13" s="69"/>
      <c r="D13" s="69"/>
      <c r="E13" s="68"/>
      <c r="F13" s="67"/>
      <c r="G13" s="67"/>
    </row>
    <row r="14" spans="1:11" ht="14.25">
      <c r="A14" s="72" t="s">
        <v>329</v>
      </c>
      <c r="B14" s="54" t="s">
        <v>437</v>
      </c>
      <c r="C14" s="38">
        <f>36.75</f>
        <v>36.75</v>
      </c>
      <c r="D14" s="241">
        <v>856.97</v>
      </c>
      <c r="E14" s="71">
        <v>1</v>
      </c>
      <c r="F14" s="70">
        <v>101700</v>
      </c>
      <c r="G14" s="70">
        <v>5087.34</v>
      </c>
      <c r="H14" s="47">
        <f>H9*J14</f>
        <v>162624.0322756515</v>
      </c>
      <c r="I14" s="47">
        <v>42.25</v>
      </c>
      <c r="J14" s="47">
        <f>I14/I11</f>
        <v>0.4606913095627521</v>
      </c>
      <c r="K14" s="47">
        <f>H14/I14</f>
        <v>3849.0895213171952</v>
      </c>
    </row>
    <row r="15" spans="1:11" ht="14.25">
      <c r="A15" s="72"/>
      <c r="B15" s="54" t="s">
        <v>514</v>
      </c>
      <c r="C15" s="38"/>
      <c r="D15" s="241"/>
      <c r="E15" s="71">
        <v>1</v>
      </c>
      <c r="F15" s="70">
        <v>700000</v>
      </c>
      <c r="G15" s="70">
        <v>150000</v>
      </c>
      <c r="H15" s="47">
        <f>H9*J15</f>
        <v>190375.96772434848</v>
      </c>
      <c r="I15" s="47">
        <v>49.46</v>
      </c>
      <c r="J15" s="47">
        <f>I15/I11</f>
        <v>0.5393086904372478</v>
      </c>
      <c r="K15" s="47">
        <f>H15/I15</f>
        <v>3849.0895213171952</v>
      </c>
    </row>
    <row r="16" spans="1:7" ht="14.25">
      <c r="A16" s="32"/>
      <c r="B16" s="32" t="s">
        <v>323</v>
      </c>
      <c r="C16" s="68" t="s">
        <v>47</v>
      </c>
      <c r="D16" s="68" t="s">
        <v>47</v>
      </c>
      <c r="E16" s="68" t="s">
        <v>47</v>
      </c>
      <c r="F16" s="67">
        <f>F8+F9+F10+F11+F14+F15</f>
        <v>5441200</v>
      </c>
      <c r="G16" s="67">
        <f>SUM(G8:G15)</f>
        <v>522247.26</v>
      </c>
    </row>
    <row r="17" ht="15" thickBot="1"/>
    <row r="18" spans="1:6" ht="15" thickBot="1">
      <c r="A18" s="611" t="s">
        <v>553</v>
      </c>
      <c r="B18" s="612"/>
      <c r="C18" s="612"/>
      <c r="D18" s="612"/>
      <c r="E18" s="612"/>
      <c r="F18" s="613"/>
    </row>
    <row r="19" spans="1:6" ht="54.75">
      <c r="A19" s="101" t="s">
        <v>413</v>
      </c>
      <c r="B19" s="101" t="s">
        <v>0</v>
      </c>
      <c r="C19" s="101" t="s">
        <v>429</v>
      </c>
      <c r="D19" s="101" t="s">
        <v>430</v>
      </c>
      <c r="E19" s="101" t="s">
        <v>431</v>
      </c>
      <c r="F19" s="101" t="s">
        <v>432</v>
      </c>
    </row>
    <row r="20" spans="1:6" ht="14.25">
      <c r="A20" s="71">
        <v>1</v>
      </c>
      <c r="B20" s="71">
        <v>2</v>
      </c>
      <c r="C20" s="71">
        <v>3</v>
      </c>
      <c r="D20" s="71">
        <v>4</v>
      </c>
      <c r="E20" s="71">
        <v>5</v>
      </c>
      <c r="F20" s="71">
        <v>6</v>
      </c>
    </row>
    <row r="21" spans="1:6" ht="14.25">
      <c r="A21" s="71"/>
      <c r="B21" s="143" t="s">
        <v>467</v>
      </c>
      <c r="C21" s="174"/>
      <c r="D21" s="174"/>
      <c r="E21" s="174"/>
      <c r="F21" s="174"/>
    </row>
    <row r="22" spans="1:6" ht="14.25">
      <c r="A22" s="71" t="s">
        <v>325</v>
      </c>
      <c r="B22" s="72" t="s">
        <v>433</v>
      </c>
      <c r="C22" s="239">
        <f>F22/D22</f>
        <v>84370.96774193548</v>
      </c>
      <c r="D22" s="240">
        <v>6.2</v>
      </c>
      <c r="E22" s="71">
        <v>1</v>
      </c>
      <c r="F22" s="70">
        <v>523100</v>
      </c>
    </row>
    <row r="23" spans="1:6" ht="14.25">
      <c r="A23" s="72" t="s">
        <v>328</v>
      </c>
      <c r="B23" s="41" t="s">
        <v>434</v>
      </c>
      <c r="C23" s="84">
        <f>F23/D23</f>
        <v>415.7108780807511</v>
      </c>
      <c r="D23" s="240">
        <v>5248.72</v>
      </c>
      <c r="E23" s="71">
        <v>1</v>
      </c>
      <c r="F23" s="84">
        <v>2181950</v>
      </c>
    </row>
    <row r="24" spans="1:6" ht="14.25">
      <c r="A24" s="71" t="s">
        <v>331</v>
      </c>
      <c r="B24" s="41" t="s">
        <v>435</v>
      </c>
      <c r="C24" s="84">
        <f>F24/D24</f>
        <v>3999.5637869822485</v>
      </c>
      <c r="D24" s="240">
        <v>42.25</v>
      </c>
      <c r="E24" s="71">
        <v>1</v>
      </c>
      <c r="F24" s="138">
        <v>168981.57</v>
      </c>
    </row>
    <row r="25" spans="1:6" ht="14.25">
      <c r="A25" s="71" t="s">
        <v>326</v>
      </c>
      <c r="B25" s="72" t="s">
        <v>436</v>
      </c>
      <c r="C25" s="84">
        <f>F25/D25</f>
        <v>3999.5638900121307</v>
      </c>
      <c r="D25" s="240">
        <v>49.46</v>
      </c>
      <c r="E25" s="71">
        <v>1</v>
      </c>
      <c r="F25" s="138">
        <v>197818.43</v>
      </c>
    </row>
    <row r="26" spans="1:6" ht="14.25">
      <c r="A26" s="72" t="s">
        <v>329</v>
      </c>
      <c r="B26" s="54" t="s">
        <v>437</v>
      </c>
      <c r="C26" s="38">
        <f>36.75</f>
        <v>36.75</v>
      </c>
      <c r="D26" s="241">
        <v>856.97</v>
      </c>
      <c r="E26" s="71">
        <v>1</v>
      </c>
      <c r="F26" s="70">
        <v>48000</v>
      </c>
    </row>
    <row r="27" spans="1:6" ht="14.25">
      <c r="A27" s="72"/>
      <c r="B27" s="54" t="s">
        <v>514</v>
      </c>
      <c r="C27" s="38"/>
      <c r="D27" s="241"/>
      <c r="E27" s="71">
        <v>1</v>
      </c>
      <c r="F27" s="70">
        <v>869184</v>
      </c>
    </row>
    <row r="28" spans="1:6" ht="14.25">
      <c r="A28" s="32"/>
      <c r="B28" s="32" t="s">
        <v>323</v>
      </c>
      <c r="C28" s="68" t="s">
        <v>47</v>
      </c>
      <c r="D28" s="68" t="s">
        <v>47</v>
      </c>
      <c r="E28" s="68" t="s">
        <v>47</v>
      </c>
      <c r="F28" s="67">
        <f>F22+F23+F24+F25+F26+F27</f>
        <v>3989034</v>
      </c>
    </row>
    <row r="29" ht="15" thickBot="1"/>
    <row r="30" spans="1:6" ht="15" thickBot="1">
      <c r="A30" s="611" t="s">
        <v>584</v>
      </c>
      <c r="B30" s="612"/>
      <c r="C30" s="612"/>
      <c r="D30" s="612"/>
      <c r="E30" s="612"/>
      <c r="F30" s="613"/>
    </row>
    <row r="31" spans="1:6" ht="54.75">
      <c r="A31" s="101" t="s">
        <v>413</v>
      </c>
      <c r="B31" s="101" t="s">
        <v>0</v>
      </c>
      <c r="C31" s="101" t="s">
        <v>429</v>
      </c>
      <c r="D31" s="101" t="s">
        <v>430</v>
      </c>
      <c r="E31" s="101" t="s">
        <v>431</v>
      </c>
      <c r="F31" s="101" t="s">
        <v>432</v>
      </c>
    </row>
    <row r="32" spans="1:6" ht="14.25">
      <c r="A32" s="71">
        <v>1</v>
      </c>
      <c r="B32" s="71">
        <v>2</v>
      </c>
      <c r="C32" s="71">
        <v>3</v>
      </c>
      <c r="D32" s="71">
        <v>4</v>
      </c>
      <c r="E32" s="71">
        <v>5</v>
      </c>
      <c r="F32" s="71">
        <v>6</v>
      </c>
    </row>
    <row r="33" spans="1:6" ht="14.25">
      <c r="A33" s="71"/>
      <c r="B33" s="143" t="s">
        <v>467</v>
      </c>
      <c r="C33" s="174"/>
      <c r="D33" s="174"/>
      <c r="E33" s="174"/>
      <c r="F33" s="174"/>
    </row>
    <row r="34" spans="1:6" ht="14.25">
      <c r="A34" s="71" t="s">
        <v>325</v>
      </c>
      <c r="B34" s="72" t="s">
        <v>433</v>
      </c>
      <c r="C34" s="239">
        <f>F34/D34</f>
        <v>89148.2258064516</v>
      </c>
      <c r="D34" s="240">
        <v>6.2</v>
      </c>
      <c r="E34" s="71">
        <v>1</v>
      </c>
      <c r="F34" s="70">
        <v>552719</v>
      </c>
    </row>
    <row r="35" spans="1:6" ht="14.25">
      <c r="A35" s="72" t="s">
        <v>328</v>
      </c>
      <c r="B35" s="41" t="s">
        <v>434</v>
      </c>
      <c r="C35" s="84">
        <f>F35/D35</f>
        <v>431.9148287582496</v>
      </c>
      <c r="D35" s="240">
        <v>5248.72</v>
      </c>
      <c r="E35" s="71">
        <v>1</v>
      </c>
      <c r="F35" s="84">
        <v>2267000</v>
      </c>
    </row>
    <row r="36" spans="1:6" ht="14.25">
      <c r="A36" s="71" t="s">
        <v>331</v>
      </c>
      <c r="B36" s="41" t="s">
        <v>435</v>
      </c>
      <c r="C36" s="84">
        <f>F36/D36</f>
        <v>4155.490177514793</v>
      </c>
      <c r="D36" s="240">
        <v>42.25</v>
      </c>
      <c r="E36" s="71">
        <v>1</v>
      </c>
      <c r="F36" s="138">
        <v>175569.46</v>
      </c>
    </row>
    <row r="37" spans="1:6" ht="14.25">
      <c r="A37" s="71" t="s">
        <v>326</v>
      </c>
      <c r="B37" s="72" t="s">
        <v>436</v>
      </c>
      <c r="C37" s="84">
        <f>F37/D37</f>
        <v>4155.490093004448</v>
      </c>
      <c r="D37" s="240">
        <v>49.46</v>
      </c>
      <c r="E37" s="71">
        <v>1</v>
      </c>
      <c r="F37" s="138">
        <v>205530.54</v>
      </c>
    </row>
    <row r="38" spans="1:6" ht="14.25">
      <c r="A38" s="72" t="s">
        <v>329</v>
      </c>
      <c r="B38" s="54" t="s">
        <v>437</v>
      </c>
      <c r="C38" s="38">
        <f>36.75</f>
        <v>36.75</v>
      </c>
      <c r="D38" s="241">
        <v>856.97</v>
      </c>
      <c r="E38" s="71">
        <v>1</v>
      </c>
      <c r="F38" s="70">
        <v>55130</v>
      </c>
    </row>
    <row r="39" spans="1:6" ht="14.25">
      <c r="A39" s="72"/>
      <c r="B39" s="54" t="s">
        <v>514</v>
      </c>
      <c r="C39" s="38"/>
      <c r="D39" s="241"/>
      <c r="E39" s="71">
        <v>1</v>
      </c>
      <c r="F39" s="70">
        <v>869000</v>
      </c>
    </row>
    <row r="40" spans="1:6" ht="14.25">
      <c r="A40" s="32"/>
      <c r="B40" s="32" t="s">
        <v>323</v>
      </c>
      <c r="C40" s="68" t="s">
        <v>47</v>
      </c>
      <c r="D40" s="68" t="s">
        <v>47</v>
      </c>
      <c r="E40" s="68" t="s">
        <v>47</v>
      </c>
      <c r="F40" s="67">
        <f>F34+F35+F36+F37+F38+F39</f>
        <v>4124949</v>
      </c>
    </row>
  </sheetData>
  <sheetProtection/>
  <mergeCells count="4">
    <mergeCell ref="A2:F2"/>
    <mergeCell ref="A18:F18"/>
    <mergeCell ref="A30:F30"/>
    <mergeCell ref="A4:G4"/>
  </mergeCells>
  <printOptions/>
  <pageMargins left="0.7874015748031497" right="0.3937007874015748" top="0.3937007874015748" bottom="0.3937007874015748" header="0.31496062992125984" footer="0.31496062992125984"/>
  <pageSetup horizontalDpi="600" verticalDpi="600" orientation="portrait" paperSize="9" scale="88"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МАДОУ 63</cp:lastModifiedBy>
  <cp:lastPrinted>2023-05-05T09:21:26Z</cp:lastPrinted>
  <dcterms:created xsi:type="dcterms:W3CDTF">2011-01-11T10:25:48Z</dcterms:created>
  <dcterms:modified xsi:type="dcterms:W3CDTF">2023-05-05T09:23:04Z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